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externalLinks/externalLink18.xml" ContentType="application/vnd.openxmlformats-officedocument.spreadsheetml.externalLink+xml"/>
  <Override PartName="/xl/externalLinks/externalLink19.xml" ContentType="application/vnd.openxmlformats-officedocument.spreadsheetml.externalLink+xml"/>
  <Override PartName="/xl/externalLinks/externalLink20.xml" ContentType="application/vnd.openxmlformats-officedocument.spreadsheetml.externalLink+xml"/>
  <Override PartName="/xl/externalLinks/externalLink21.xml" ContentType="application/vnd.openxmlformats-officedocument.spreadsheetml.externalLink+xml"/>
  <Override PartName="/xl/externalLinks/externalLink22.xml" ContentType="application/vnd.openxmlformats-officedocument.spreadsheetml.externalLink+xml"/>
  <Override PartName="/xl/externalLinks/externalLink23.xml" ContentType="application/vnd.openxmlformats-officedocument.spreadsheetml.externalLink+xml"/>
  <Override PartName="/xl/externalLinks/externalLink24.xml" ContentType="application/vnd.openxmlformats-officedocument.spreadsheetml.externalLink+xml"/>
  <Override PartName="/xl/externalLinks/externalLink25.xml" ContentType="application/vnd.openxmlformats-officedocument.spreadsheetml.externalLink+xml"/>
  <Override PartName="/xl/externalLinks/externalLink26.xml" ContentType="application/vnd.openxmlformats-officedocument.spreadsheetml.externalLink+xml"/>
  <Override PartName="/xl/externalLinks/externalLink27.xml" ContentType="application/vnd.openxmlformats-officedocument.spreadsheetml.externalLink+xml"/>
  <Override PartName="/xl/externalLinks/externalLink28.xml" ContentType="application/vnd.openxmlformats-officedocument.spreadsheetml.externalLink+xml"/>
  <Override PartName="/xl/externalLinks/externalLink29.xml" ContentType="application/vnd.openxmlformats-officedocument.spreadsheetml.externalLink+xml"/>
  <Override PartName="/xl/externalLinks/externalLink30.xml" ContentType="application/vnd.openxmlformats-officedocument.spreadsheetml.externalLink+xml"/>
  <Override PartName="/xl/externalLinks/externalLink31.xml" ContentType="application/vnd.openxmlformats-officedocument.spreadsheetml.externalLink+xml"/>
  <Override PartName="/xl/externalLinks/externalLink32.xml" ContentType="application/vnd.openxmlformats-officedocument.spreadsheetml.externalLink+xml"/>
  <Override PartName="/xl/externalLinks/externalLink33.xml" ContentType="application/vnd.openxmlformats-officedocument.spreadsheetml.externalLink+xml"/>
  <Override PartName="/xl/externalLinks/externalLink3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17565" windowHeight="11325" tabRatio="864"/>
  </bookViews>
  <sheets>
    <sheet name="ПнП " sheetId="113" r:id="rId1"/>
    <sheet name="рента ліс" sheetId="80" r:id="rId2"/>
    <sheet name="рента вода" sheetId="81" r:id="rId3"/>
    <sheet name="рента надра - інші" sheetId="82" r:id="rId4"/>
    <sheet name="нафта+конденсат " sheetId="86" r:id="rId5"/>
    <sheet name="газ" sheetId="87" r:id="rId6"/>
    <sheet name=" бурштин" sheetId="102" r:id="rId7"/>
    <sheet name="рента надра - вугілля" sheetId="83" r:id="rId8"/>
    <sheet name="рента надра - залізна руда" sheetId="84" r:id="rId9"/>
    <sheet name="радіочастоти" sheetId="88" r:id="rId10"/>
    <sheet name="транзит нафти" sheetId="9" r:id="rId11"/>
    <sheet name="транзит аміак" sheetId="10" r:id="rId12"/>
    <sheet name="акциз вітч" sheetId="107" r:id="rId13"/>
    <sheet name="акциз імп" sheetId="109" r:id="rId14"/>
    <sheet name="SVOD 140600_140700" sheetId="76" r:id="rId15"/>
    <sheet name="import" sheetId="77" r:id="rId16"/>
    <sheet name="vidchkod " sheetId="78" r:id="rId17"/>
    <sheet name="KSV2 " sheetId="79" r:id="rId18"/>
    <sheet name="150100" sheetId="103" r:id="rId19"/>
    <sheet name="150200" sheetId="104" r:id="rId20"/>
    <sheet name="150300" sheetId="105" r:id="rId21"/>
    <sheet name="210100 " sheetId="111" r:id="rId22"/>
    <sheet name="210400" sheetId="97" r:id="rId23"/>
    <sheet name="190900,210805,210806,210808" sheetId="89" r:id="rId24"/>
    <sheet name="210809,210810,210811" sheetId="90" r:id="rId25"/>
    <sheet name="220103" sheetId="114" r:id="rId26"/>
    <sheet name="220126" sheetId="115" r:id="rId27"/>
    <sheet name="220129" sheetId="116" r:id="rId28"/>
    <sheet name="221100, 222000" sheetId="117" r:id="rId29"/>
    <sheet name="240100, 240300, 240603" sheetId="118" r:id="rId30"/>
    <sheet name="240605" sheetId="119" r:id="rId31"/>
    <sheet name="240618" sheetId="98" r:id="rId32"/>
    <sheet name="240619" sheetId="99" r:id="rId33"/>
    <sheet name="240620" sheetId="100" r:id="rId34"/>
    <sheet name="240622" sheetId="101" r:id="rId35"/>
    <sheet name="310100" sheetId="120" r:id="rId36"/>
  </sheets>
  <externalReferences>
    <externalReference r:id="rId37"/>
    <externalReference r:id="rId38"/>
    <externalReference r:id="rId39"/>
    <externalReference r:id="rId40"/>
    <externalReference r:id="rId41"/>
    <externalReference r:id="rId42"/>
    <externalReference r:id="rId43"/>
    <externalReference r:id="rId44"/>
    <externalReference r:id="rId45"/>
    <externalReference r:id="rId46"/>
    <externalReference r:id="rId47"/>
    <externalReference r:id="rId48"/>
    <externalReference r:id="rId49"/>
    <externalReference r:id="rId50"/>
    <externalReference r:id="rId51"/>
    <externalReference r:id="rId52"/>
    <externalReference r:id="rId53"/>
    <externalReference r:id="rId54"/>
    <externalReference r:id="rId55"/>
    <externalReference r:id="rId56"/>
    <externalReference r:id="rId57"/>
    <externalReference r:id="rId58"/>
    <externalReference r:id="rId59"/>
    <externalReference r:id="rId60"/>
    <externalReference r:id="rId61"/>
    <externalReference r:id="rId62"/>
    <externalReference r:id="rId63"/>
    <externalReference r:id="rId64"/>
    <externalReference r:id="rId65"/>
    <externalReference r:id="rId66"/>
    <externalReference r:id="rId67"/>
    <externalReference r:id="rId68"/>
    <externalReference r:id="rId69"/>
    <externalReference r:id="rId70"/>
  </externalReferences>
  <definedNames>
    <definedName name="____________A50">[1]Пер!$N$34</definedName>
    <definedName name="____________A51">[1]Пер!$N$33</definedName>
    <definedName name="____________HAV80" localSheetId="6">#REF!</definedName>
    <definedName name="____________HAV80" localSheetId="18">#REF!</definedName>
    <definedName name="____________HAV80" localSheetId="19">#REF!</definedName>
    <definedName name="____________HAV80" localSheetId="20">#REF!</definedName>
    <definedName name="____________HAV80" localSheetId="23">#REF!</definedName>
    <definedName name="____________HAV80" localSheetId="21">#REF!</definedName>
    <definedName name="____________HAV80" localSheetId="22">#REF!</definedName>
    <definedName name="____________HAV80" localSheetId="24">#REF!</definedName>
    <definedName name="____________HAV80" localSheetId="25">#REF!</definedName>
    <definedName name="____________HAV80" localSheetId="26">#REF!</definedName>
    <definedName name="____________HAV80" localSheetId="27">#REF!</definedName>
    <definedName name="____________HAV80" localSheetId="28">#REF!</definedName>
    <definedName name="____________HAV80" localSheetId="29">#REF!</definedName>
    <definedName name="____________HAV80" localSheetId="30">#REF!</definedName>
    <definedName name="____________HAV80" localSheetId="31">#REF!</definedName>
    <definedName name="____________HAV80" localSheetId="32">#REF!</definedName>
    <definedName name="____________HAV80" localSheetId="33">#REF!</definedName>
    <definedName name="____________HAV80" localSheetId="34">#REF!</definedName>
    <definedName name="____________HAV80" localSheetId="35">#REF!</definedName>
    <definedName name="____________HAV80" localSheetId="12">#REF!</definedName>
    <definedName name="____________HAV80" localSheetId="13">#REF!</definedName>
    <definedName name="____________HAV80" localSheetId="5">#REF!</definedName>
    <definedName name="____________HAV80" localSheetId="4">#REF!</definedName>
    <definedName name="____________HAV80" localSheetId="0">#REF!</definedName>
    <definedName name="____________HAV80" localSheetId="9">#REF!</definedName>
    <definedName name="____________HAV80" localSheetId="2">#REF!</definedName>
    <definedName name="____________HAV80" localSheetId="1">#REF!</definedName>
    <definedName name="____________HAV80" localSheetId="7">#REF!</definedName>
    <definedName name="____________HAV80" localSheetId="8">#REF!</definedName>
    <definedName name="____________HAV80" localSheetId="3">#REF!</definedName>
    <definedName name="____________HAV80">#REF!</definedName>
    <definedName name="____________mes09" localSheetId="6">#REF!</definedName>
    <definedName name="____________mes09" localSheetId="18">#REF!</definedName>
    <definedName name="____________mes09" localSheetId="19">#REF!</definedName>
    <definedName name="____________mes09" localSheetId="20">#REF!</definedName>
    <definedName name="____________mes09" localSheetId="23">#REF!</definedName>
    <definedName name="____________mes09" localSheetId="21">#REF!</definedName>
    <definedName name="____________mes09" localSheetId="22">#REF!</definedName>
    <definedName name="____________mes09" localSheetId="24">#REF!</definedName>
    <definedName name="____________mes09" localSheetId="25">#REF!</definedName>
    <definedName name="____________mes09" localSheetId="26">#REF!</definedName>
    <definedName name="____________mes09" localSheetId="27">#REF!</definedName>
    <definedName name="____________mes09" localSheetId="28">#REF!</definedName>
    <definedName name="____________mes09" localSheetId="29">#REF!</definedName>
    <definedName name="____________mes09" localSheetId="30">#REF!</definedName>
    <definedName name="____________mes09" localSheetId="31">#REF!</definedName>
    <definedName name="____________mes09" localSheetId="32">#REF!</definedName>
    <definedName name="____________mes09" localSheetId="33">#REF!</definedName>
    <definedName name="____________mes09" localSheetId="34">#REF!</definedName>
    <definedName name="____________mes09" localSheetId="35">#REF!</definedName>
    <definedName name="____________mes09" localSheetId="12">#REF!</definedName>
    <definedName name="____________mes09" localSheetId="13">#REF!</definedName>
    <definedName name="____________mes09" localSheetId="5">#REF!</definedName>
    <definedName name="____________mes09" localSheetId="4">#REF!</definedName>
    <definedName name="____________mes09" localSheetId="0">#REF!</definedName>
    <definedName name="____________mes09" localSheetId="9">#REF!</definedName>
    <definedName name="____________mes09" localSheetId="2">#REF!</definedName>
    <definedName name="____________mes09" localSheetId="1">#REF!</definedName>
    <definedName name="____________mes09" localSheetId="7">#REF!</definedName>
    <definedName name="____________mes09" localSheetId="8">#REF!</definedName>
    <definedName name="____________mes09" localSheetId="3">#REF!</definedName>
    <definedName name="____________mes09">#REF!</definedName>
    <definedName name="____________Mes1" localSheetId="6">#REF!</definedName>
    <definedName name="____________Mes1" localSheetId="18">#REF!</definedName>
    <definedName name="____________Mes1" localSheetId="19">#REF!</definedName>
    <definedName name="____________Mes1" localSheetId="20">#REF!</definedName>
    <definedName name="____________Mes1" localSheetId="23">#REF!</definedName>
    <definedName name="____________Mes1" localSheetId="21">#REF!</definedName>
    <definedName name="____________Mes1" localSheetId="22">#REF!</definedName>
    <definedName name="____________Mes1" localSheetId="24">#REF!</definedName>
    <definedName name="____________Mes1" localSheetId="25">#REF!</definedName>
    <definedName name="____________Mes1" localSheetId="26">#REF!</definedName>
    <definedName name="____________Mes1" localSheetId="27">#REF!</definedName>
    <definedName name="____________Mes1" localSheetId="28">#REF!</definedName>
    <definedName name="____________Mes1" localSheetId="29">#REF!</definedName>
    <definedName name="____________Mes1" localSheetId="30">#REF!</definedName>
    <definedName name="____________Mes1" localSheetId="31">#REF!</definedName>
    <definedName name="____________Mes1" localSheetId="32">#REF!</definedName>
    <definedName name="____________Mes1" localSheetId="33">#REF!</definedName>
    <definedName name="____________Mes1" localSheetId="34">#REF!</definedName>
    <definedName name="____________Mes1" localSheetId="35">#REF!</definedName>
    <definedName name="____________Mes1" localSheetId="12">#REF!</definedName>
    <definedName name="____________Mes1" localSheetId="13">#REF!</definedName>
    <definedName name="____________Mes1" localSheetId="5">#REF!</definedName>
    <definedName name="____________Mes1" localSheetId="4">#REF!</definedName>
    <definedName name="____________Mes1" localSheetId="0">#REF!</definedName>
    <definedName name="____________Mes1" localSheetId="9">#REF!</definedName>
    <definedName name="____________Mes1" localSheetId="2">#REF!</definedName>
    <definedName name="____________Mes1" localSheetId="1">#REF!</definedName>
    <definedName name="____________Mes1" localSheetId="7">#REF!</definedName>
    <definedName name="____________Mes1" localSheetId="8">#REF!</definedName>
    <definedName name="____________Mes1" localSheetId="3">#REF!</definedName>
    <definedName name="____________Mes1">#REF!</definedName>
    <definedName name="____________Mes2" localSheetId="6">#REF!</definedName>
    <definedName name="____________Mes2" localSheetId="18">#REF!</definedName>
    <definedName name="____________Mes2" localSheetId="19">#REF!</definedName>
    <definedName name="____________Mes2" localSheetId="20">#REF!</definedName>
    <definedName name="____________Mes2" localSheetId="23">#REF!</definedName>
    <definedName name="____________Mes2" localSheetId="21">#REF!</definedName>
    <definedName name="____________Mes2" localSheetId="22">#REF!</definedName>
    <definedName name="____________Mes2" localSheetId="24">#REF!</definedName>
    <definedName name="____________Mes2" localSheetId="25">#REF!</definedName>
    <definedName name="____________Mes2" localSheetId="26">#REF!</definedName>
    <definedName name="____________Mes2" localSheetId="27">#REF!</definedName>
    <definedName name="____________Mes2" localSheetId="28">#REF!</definedName>
    <definedName name="____________Mes2" localSheetId="29">#REF!</definedName>
    <definedName name="____________Mes2" localSheetId="30">#REF!</definedName>
    <definedName name="____________Mes2" localSheetId="31">#REF!</definedName>
    <definedName name="____________Mes2" localSheetId="32">#REF!</definedName>
    <definedName name="____________Mes2" localSheetId="33">#REF!</definedName>
    <definedName name="____________Mes2" localSheetId="34">#REF!</definedName>
    <definedName name="____________Mes2" localSheetId="35">#REF!</definedName>
    <definedName name="____________Mes2" localSheetId="12">#REF!</definedName>
    <definedName name="____________Mes2" localSheetId="13">#REF!</definedName>
    <definedName name="____________Mes2" localSheetId="5">#REF!</definedName>
    <definedName name="____________Mes2" localSheetId="4">#REF!</definedName>
    <definedName name="____________Mes2" localSheetId="0">#REF!</definedName>
    <definedName name="____________Mes2" localSheetId="9">#REF!</definedName>
    <definedName name="____________Mes2" localSheetId="2">#REF!</definedName>
    <definedName name="____________Mes2" localSheetId="1">#REF!</definedName>
    <definedName name="____________Mes2" localSheetId="7">#REF!</definedName>
    <definedName name="____________Mes2" localSheetId="8">#REF!</definedName>
    <definedName name="____________Mes2" localSheetId="3">#REF!</definedName>
    <definedName name="____________Mes2">#REF!</definedName>
    <definedName name="____________NS80" localSheetId="6">#REF!</definedName>
    <definedName name="____________NS80" localSheetId="18">#REF!</definedName>
    <definedName name="____________NS80" localSheetId="19">#REF!</definedName>
    <definedName name="____________NS80" localSheetId="20">#REF!</definedName>
    <definedName name="____________NS80" localSheetId="23">#REF!</definedName>
    <definedName name="____________NS80" localSheetId="21">#REF!</definedName>
    <definedName name="____________NS80" localSheetId="22">#REF!</definedName>
    <definedName name="____________NS80" localSheetId="24">#REF!</definedName>
    <definedName name="____________NS80" localSheetId="25">#REF!</definedName>
    <definedName name="____________NS80" localSheetId="26">#REF!</definedName>
    <definedName name="____________NS80" localSheetId="27">#REF!</definedName>
    <definedName name="____________NS80" localSheetId="28">#REF!</definedName>
    <definedName name="____________NS80" localSheetId="29">#REF!</definedName>
    <definedName name="____________NS80" localSheetId="30">#REF!</definedName>
    <definedName name="____________NS80" localSheetId="31">#REF!</definedName>
    <definedName name="____________NS80" localSheetId="32">#REF!</definedName>
    <definedName name="____________NS80" localSheetId="33">#REF!</definedName>
    <definedName name="____________NS80" localSheetId="34">#REF!</definedName>
    <definedName name="____________NS80" localSheetId="35">#REF!</definedName>
    <definedName name="____________NS80" localSheetId="12">#REF!</definedName>
    <definedName name="____________NS80" localSheetId="13">#REF!</definedName>
    <definedName name="____________NS80" localSheetId="5">#REF!</definedName>
    <definedName name="____________NS80" localSheetId="4">#REF!</definedName>
    <definedName name="____________NS80" localSheetId="0">#REF!</definedName>
    <definedName name="____________NS80" localSheetId="9">#REF!</definedName>
    <definedName name="____________NS80" localSheetId="2">#REF!</definedName>
    <definedName name="____________NS80" localSheetId="1">#REF!</definedName>
    <definedName name="____________NS80" localSheetId="7">#REF!</definedName>
    <definedName name="____________NS80" localSheetId="8">#REF!</definedName>
    <definedName name="____________NS80" localSheetId="3">#REF!</definedName>
    <definedName name="____________NS80">#REF!</definedName>
    <definedName name="____________PCH3" localSheetId="6">#REF!</definedName>
    <definedName name="____________PCH3" localSheetId="18">#REF!</definedName>
    <definedName name="____________PCH3" localSheetId="19">#REF!</definedName>
    <definedName name="____________PCH3" localSheetId="20">#REF!</definedName>
    <definedName name="____________PCH3" localSheetId="23">#REF!</definedName>
    <definedName name="____________PCH3" localSheetId="21">#REF!</definedName>
    <definedName name="____________PCH3" localSheetId="22">#REF!</definedName>
    <definedName name="____________PCH3" localSheetId="24">#REF!</definedName>
    <definedName name="____________PCH3" localSheetId="25">#REF!</definedName>
    <definedName name="____________PCH3" localSheetId="26">#REF!</definedName>
    <definedName name="____________PCH3" localSheetId="27">#REF!</definedName>
    <definedName name="____________PCH3" localSheetId="28">#REF!</definedName>
    <definedName name="____________PCH3" localSheetId="29">#REF!</definedName>
    <definedName name="____________PCH3" localSheetId="30">#REF!</definedName>
    <definedName name="____________PCH3" localSheetId="31">#REF!</definedName>
    <definedName name="____________PCH3" localSheetId="32">#REF!</definedName>
    <definedName name="____________PCH3" localSheetId="33">#REF!</definedName>
    <definedName name="____________PCH3" localSheetId="34">#REF!</definedName>
    <definedName name="____________PCH3" localSheetId="35">#REF!</definedName>
    <definedName name="____________PCH3" localSheetId="12">#REF!</definedName>
    <definedName name="____________PCH3" localSheetId="13">#REF!</definedName>
    <definedName name="____________PCH3" localSheetId="5">#REF!</definedName>
    <definedName name="____________PCH3" localSheetId="4">#REF!</definedName>
    <definedName name="____________PCH3" localSheetId="0">#REF!</definedName>
    <definedName name="____________PCH3" localSheetId="9">#REF!</definedName>
    <definedName name="____________PCH3" localSheetId="2">#REF!</definedName>
    <definedName name="____________PCH3" localSheetId="1">#REF!</definedName>
    <definedName name="____________PCH3" localSheetId="7">#REF!</definedName>
    <definedName name="____________PCH3" localSheetId="8">#REF!</definedName>
    <definedName name="____________PCH3" localSheetId="3">#REF!</definedName>
    <definedName name="____________PCH3">#REF!</definedName>
    <definedName name="____________PV3" localSheetId="6">#REF!</definedName>
    <definedName name="____________PV3" localSheetId="18">#REF!</definedName>
    <definedName name="____________PV3" localSheetId="19">#REF!</definedName>
    <definedName name="____________PV3" localSheetId="20">#REF!</definedName>
    <definedName name="____________PV3" localSheetId="23">#REF!</definedName>
    <definedName name="____________PV3" localSheetId="21">#REF!</definedName>
    <definedName name="____________PV3" localSheetId="22">#REF!</definedName>
    <definedName name="____________PV3" localSheetId="24">#REF!</definedName>
    <definedName name="____________PV3" localSheetId="25">#REF!</definedName>
    <definedName name="____________PV3" localSheetId="26">#REF!</definedName>
    <definedName name="____________PV3" localSheetId="27">#REF!</definedName>
    <definedName name="____________PV3" localSheetId="28">#REF!</definedName>
    <definedName name="____________PV3" localSheetId="29">#REF!</definedName>
    <definedName name="____________PV3" localSheetId="30">#REF!</definedName>
    <definedName name="____________PV3" localSheetId="31">#REF!</definedName>
    <definedName name="____________PV3" localSheetId="32">#REF!</definedName>
    <definedName name="____________PV3" localSheetId="33">#REF!</definedName>
    <definedName name="____________PV3" localSheetId="34">#REF!</definedName>
    <definedName name="____________PV3" localSheetId="35">#REF!</definedName>
    <definedName name="____________PV3" localSheetId="12">#REF!</definedName>
    <definedName name="____________PV3" localSheetId="13">#REF!</definedName>
    <definedName name="____________PV3" localSheetId="5">#REF!</definedName>
    <definedName name="____________PV3" localSheetId="4">#REF!</definedName>
    <definedName name="____________PV3" localSheetId="0">#REF!</definedName>
    <definedName name="____________PV3" localSheetId="9">#REF!</definedName>
    <definedName name="____________PV3" localSheetId="2">#REF!</definedName>
    <definedName name="____________PV3" localSheetId="1">#REF!</definedName>
    <definedName name="____________PV3" localSheetId="7">#REF!</definedName>
    <definedName name="____________PV3" localSheetId="8">#REF!</definedName>
    <definedName name="____________PV3" localSheetId="3">#REF!</definedName>
    <definedName name="____________PV3">#REF!</definedName>
    <definedName name="___________A50">[2]Пер!$N$34</definedName>
    <definedName name="___________A51">[2]Пер!$N$33</definedName>
    <definedName name="___________HAV80" localSheetId="6">#REF!</definedName>
    <definedName name="___________HAV80" localSheetId="18">#REF!</definedName>
    <definedName name="___________HAV80" localSheetId="19">#REF!</definedName>
    <definedName name="___________HAV80" localSheetId="20">#REF!</definedName>
    <definedName name="___________HAV80" localSheetId="23">#REF!</definedName>
    <definedName name="___________HAV80" localSheetId="21">#REF!</definedName>
    <definedName name="___________HAV80" localSheetId="22">#REF!</definedName>
    <definedName name="___________HAV80" localSheetId="24">#REF!</definedName>
    <definedName name="___________HAV80" localSheetId="25">#REF!</definedName>
    <definedName name="___________HAV80" localSheetId="26">#REF!</definedName>
    <definedName name="___________HAV80" localSheetId="27">#REF!</definedName>
    <definedName name="___________HAV80" localSheetId="28">#REF!</definedName>
    <definedName name="___________HAV80" localSheetId="29">#REF!</definedName>
    <definedName name="___________HAV80" localSheetId="30">#REF!</definedName>
    <definedName name="___________HAV80" localSheetId="31">#REF!</definedName>
    <definedName name="___________HAV80" localSheetId="32">#REF!</definedName>
    <definedName name="___________HAV80" localSheetId="33">#REF!</definedName>
    <definedName name="___________HAV80" localSheetId="34">#REF!</definedName>
    <definedName name="___________HAV80" localSheetId="35">#REF!</definedName>
    <definedName name="___________HAV80" localSheetId="12">#REF!</definedName>
    <definedName name="___________HAV80" localSheetId="13">#REF!</definedName>
    <definedName name="___________HAV80" localSheetId="5">#REF!</definedName>
    <definedName name="___________HAV80" localSheetId="4">#REF!</definedName>
    <definedName name="___________HAV80" localSheetId="0">#REF!</definedName>
    <definedName name="___________HAV80" localSheetId="9">#REF!</definedName>
    <definedName name="___________HAV80" localSheetId="2">#REF!</definedName>
    <definedName name="___________HAV80" localSheetId="1">#REF!</definedName>
    <definedName name="___________HAV80" localSheetId="7">#REF!</definedName>
    <definedName name="___________HAV80" localSheetId="8">#REF!</definedName>
    <definedName name="___________HAV80" localSheetId="3">#REF!</definedName>
    <definedName name="___________HAV80">#REF!</definedName>
    <definedName name="___________mes09" localSheetId="6">#REF!</definedName>
    <definedName name="___________mes09" localSheetId="18">#REF!</definedName>
    <definedName name="___________mes09" localSheetId="19">#REF!</definedName>
    <definedName name="___________mes09" localSheetId="20">#REF!</definedName>
    <definedName name="___________mes09" localSheetId="23">#REF!</definedName>
    <definedName name="___________mes09" localSheetId="21">#REF!</definedName>
    <definedName name="___________mes09" localSheetId="22">#REF!</definedName>
    <definedName name="___________mes09" localSheetId="24">#REF!</definedName>
    <definedName name="___________mes09" localSheetId="25">#REF!</definedName>
    <definedName name="___________mes09" localSheetId="26">#REF!</definedName>
    <definedName name="___________mes09" localSheetId="27">#REF!</definedName>
    <definedName name="___________mes09" localSheetId="28">#REF!</definedName>
    <definedName name="___________mes09" localSheetId="29">#REF!</definedName>
    <definedName name="___________mes09" localSheetId="30">#REF!</definedName>
    <definedName name="___________mes09" localSheetId="31">#REF!</definedName>
    <definedName name="___________mes09" localSheetId="32">#REF!</definedName>
    <definedName name="___________mes09" localSheetId="33">#REF!</definedName>
    <definedName name="___________mes09" localSheetId="34">#REF!</definedName>
    <definedName name="___________mes09" localSheetId="35">#REF!</definedName>
    <definedName name="___________mes09" localSheetId="12">#REF!</definedName>
    <definedName name="___________mes09" localSheetId="13">#REF!</definedName>
    <definedName name="___________mes09" localSheetId="5">#REF!</definedName>
    <definedName name="___________mes09" localSheetId="4">#REF!</definedName>
    <definedName name="___________mes09" localSheetId="0">#REF!</definedName>
    <definedName name="___________mes09" localSheetId="9">#REF!</definedName>
    <definedName name="___________mes09" localSheetId="2">#REF!</definedName>
    <definedName name="___________mes09" localSheetId="1">#REF!</definedName>
    <definedName name="___________mes09" localSheetId="7">#REF!</definedName>
    <definedName name="___________mes09" localSheetId="8">#REF!</definedName>
    <definedName name="___________mes09" localSheetId="3">#REF!</definedName>
    <definedName name="___________mes09">#REF!</definedName>
    <definedName name="___________Mes1" localSheetId="6">#REF!</definedName>
    <definedName name="___________Mes1" localSheetId="18">#REF!</definedName>
    <definedName name="___________Mes1" localSheetId="19">#REF!</definedName>
    <definedName name="___________Mes1" localSheetId="20">#REF!</definedName>
    <definedName name="___________Mes1" localSheetId="23">#REF!</definedName>
    <definedName name="___________Mes1" localSheetId="21">#REF!</definedName>
    <definedName name="___________Mes1" localSheetId="22">#REF!</definedName>
    <definedName name="___________Mes1" localSheetId="24">#REF!</definedName>
    <definedName name="___________Mes1" localSheetId="25">#REF!</definedName>
    <definedName name="___________Mes1" localSheetId="26">#REF!</definedName>
    <definedName name="___________Mes1" localSheetId="27">#REF!</definedName>
    <definedName name="___________Mes1" localSheetId="28">#REF!</definedName>
    <definedName name="___________Mes1" localSheetId="29">#REF!</definedName>
    <definedName name="___________Mes1" localSheetId="30">#REF!</definedName>
    <definedName name="___________Mes1" localSheetId="31">#REF!</definedName>
    <definedName name="___________Mes1" localSheetId="32">#REF!</definedName>
    <definedName name="___________Mes1" localSheetId="33">#REF!</definedName>
    <definedName name="___________Mes1" localSheetId="34">#REF!</definedName>
    <definedName name="___________Mes1" localSheetId="35">#REF!</definedName>
    <definedName name="___________Mes1" localSheetId="12">#REF!</definedName>
    <definedName name="___________Mes1" localSheetId="13">#REF!</definedName>
    <definedName name="___________Mes1" localSheetId="5">#REF!</definedName>
    <definedName name="___________Mes1" localSheetId="4">#REF!</definedName>
    <definedName name="___________Mes1" localSheetId="0">#REF!</definedName>
    <definedName name="___________Mes1" localSheetId="9">#REF!</definedName>
    <definedName name="___________Mes1" localSheetId="2">#REF!</definedName>
    <definedName name="___________Mes1" localSheetId="1">#REF!</definedName>
    <definedName name="___________Mes1" localSheetId="7">#REF!</definedName>
    <definedName name="___________Mes1" localSheetId="8">#REF!</definedName>
    <definedName name="___________Mes1" localSheetId="3">#REF!</definedName>
    <definedName name="___________Mes1">#REF!</definedName>
    <definedName name="___________Mes2" localSheetId="6">#REF!</definedName>
    <definedName name="___________Mes2" localSheetId="18">#REF!</definedName>
    <definedName name="___________Mes2" localSheetId="19">#REF!</definedName>
    <definedName name="___________Mes2" localSheetId="20">#REF!</definedName>
    <definedName name="___________Mes2" localSheetId="23">#REF!</definedName>
    <definedName name="___________Mes2" localSheetId="21">#REF!</definedName>
    <definedName name="___________Mes2" localSheetId="22">#REF!</definedName>
    <definedName name="___________Mes2" localSheetId="24">#REF!</definedName>
    <definedName name="___________Mes2" localSheetId="25">#REF!</definedName>
    <definedName name="___________Mes2" localSheetId="26">#REF!</definedName>
    <definedName name="___________Mes2" localSheetId="27">#REF!</definedName>
    <definedName name="___________Mes2" localSheetId="28">#REF!</definedName>
    <definedName name="___________Mes2" localSheetId="29">#REF!</definedName>
    <definedName name="___________Mes2" localSheetId="30">#REF!</definedName>
    <definedName name="___________Mes2" localSheetId="31">#REF!</definedName>
    <definedName name="___________Mes2" localSheetId="32">#REF!</definedName>
    <definedName name="___________Mes2" localSheetId="33">#REF!</definedName>
    <definedName name="___________Mes2" localSheetId="34">#REF!</definedName>
    <definedName name="___________Mes2" localSheetId="35">#REF!</definedName>
    <definedName name="___________Mes2" localSheetId="12">#REF!</definedName>
    <definedName name="___________Mes2" localSheetId="13">#REF!</definedName>
    <definedName name="___________Mes2" localSheetId="5">#REF!</definedName>
    <definedName name="___________Mes2" localSheetId="4">#REF!</definedName>
    <definedName name="___________Mes2" localSheetId="0">#REF!</definedName>
    <definedName name="___________Mes2" localSheetId="9">#REF!</definedName>
    <definedName name="___________Mes2" localSheetId="2">#REF!</definedName>
    <definedName name="___________Mes2" localSheetId="1">#REF!</definedName>
    <definedName name="___________Mes2" localSheetId="7">#REF!</definedName>
    <definedName name="___________Mes2" localSheetId="8">#REF!</definedName>
    <definedName name="___________Mes2" localSheetId="3">#REF!</definedName>
    <definedName name="___________Mes2">#REF!</definedName>
    <definedName name="___________NS80" localSheetId="6">#REF!</definedName>
    <definedName name="___________NS80" localSheetId="18">#REF!</definedName>
    <definedName name="___________NS80" localSheetId="19">#REF!</definedName>
    <definedName name="___________NS80" localSheetId="20">#REF!</definedName>
    <definedName name="___________NS80" localSheetId="23">#REF!</definedName>
    <definedName name="___________NS80" localSheetId="21">#REF!</definedName>
    <definedName name="___________NS80" localSheetId="22">#REF!</definedName>
    <definedName name="___________NS80" localSheetId="24">#REF!</definedName>
    <definedName name="___________NS80" localSheetId="25">#REF!</definedName>
    <definedName name="___________NS80" localSheetId="26">#REF!</definedName>
    <definedName name="___________NS80" localSheetId="27">#REF!</definedName>
    <definedName name="___________NS80" localSheetId="28">#REF!</definedName>
    <definedName name="___________NS80" localSheetId="29">#REF!</definedName>
    <definedName name="___________NS80" localSheetId="30">#REF!</definedName>
    <definedName name="___________NS80" localSheetId="31">#REF!</definedName>
    <definedName name="___________NS80" localSheetId="32">#REF!</definedName>
    <definedName name="___________NS80" localSheetId="33">#REF!</definedName>
    <definedName name="___________NS80" localSheetId="34">#REF!</definedName>
    <definedName name="___________NS80" localSheetId="35">#REF!</definedName>
    <definedName name="___________NS80" localSheetId="12">#REF!</definedName>
    <definedName name="___________NS80" localSheetId="13">#REF!</definedName>
    <definedName name="___________NS80" localSheetId="5">#REF!</definedName>
    <definedName name="___________NS80" localSheetId="4">#REF!</definedName>
    <definedName name="___________NS80" localSheetId="0">#REF!</definedName>
    <definedName name="___________NS80" localSheetId="9">#REF!</definedName>
    <definedName name="___________NS80" localSheetId="2">#REF!</definedName>
    <definedName name="___________NS80" localSheetId="1">#REF!</definedName>
    <definedName name="___________NS80" localSheetId="7">#REF!</definedName>
    <definedName name="___________NS80" localSheetId="8">#REF!</definedName>
    <definedName name="___________NS80" localSheetId="3">#REF!</definedName>
    <definedName name="___________NS80">#REF!</definedName>
    <definedName name="___________PCH3" localSheetId="6">#REF!</definedName>
    <definedName name="___________PCH3" localSheetId="18">#REF!</definedName>
    <definedName name="___________PCH3" localSheetId="19">#REF!</definedName>
    <definedName name="___________PCH3" localSheetId="20">#REF!</definedName>
    <definedName name="___________PCH3" localSheetId="23">#REF!</definedName>
    <definedName name="___________PCH3" localSheetId="21">#REF!</definedName>
    <definedName name="___________PCH3" localSheetId="22">#REF!</definedName>
    <definedName name="___________PCH3" localSheetId="24">#REF!</definedName>
    <definedName name="___________PCH3" localSheetId="25">#REF!</definedName>
    <definedName name="___________PCH3" localSheetId="26">#REF!</definedName>
    <definedName name="___________PCH3" localSheetId="27">#REF!</definedName>
    <definedName name="___________PCH3" localSheetId="28">#REF!</definedName>
    <definedName name="___________PCH3" localSheetId="29">#REF!</definedName>
    <definedName name="___________PCH3" localSheetId="30">#REF!</definedName>
    <definedName name="___________PCH3" localSheetId="31">#REF!</definedName>
    <definedName name="___________PCH3" localSheetId="32">#REF!</definedName>
    <definedName name="___________PCH3" localSheetId="33">#REF!</definedName>
    <definedName name="___________PCH3" localSheetId="34">#REF!</definedName>
    <definedName name="___________PCH3" localSheetId="35">#REF!</definedName>
    <definedName name="___________PCH3" localSheetId="12">#REF!</definedName>
    <definedName name="___________PCH3" localSheetId="13">#REF!</definedName>
    <definedName name="___________PCH3" localSheetId="5">#REF!</definedName>
    <definedName name="___________PCH3" localSheetId="4">#REF!</definedName>
    <definedName name="___________PCH3" localSheetId="0">#REF!</definedName>
    <definedName name="___________PCH3" localSheetId="9">#REF!</definedName>
    <definedName name="___________PCH3" localSheetId="2">#REF!</definedName>
    <definedName name="___________PCH3" localSheetId="1">#REF!</definedName>
    <definedName name="___________PCH3" localSheetId="7">#REF!</definedName>
    <definedName name="___________PCH3" localSheetId="8">#REF!</definedName>
    <definedName name="___________PCH3" localSheetId="3">#REF!</definedName>
    <definedName name="___________PCH3">#REF!</definedName>
    <definedName name="___________PV3" localSheetId="6">#REF!</definedName>
    <definedName name="___________PV3" localSheetId="18">#REF!</definedName>
    <definedName name="___________PV3" localSheetId="19">#REF!</definedName>
    <definedName name="___________PV3" localSheetId="20">#REF!</definedName>
    <definedName name="___________PV3" localSheetId="23">#REF!</definedName>
    <definedName name="___________PV3" localSheetId="21">#REF!</definedName>
    <definedName name="___________PV3" localSheetId="22">#REF!</definedName>
    <definedName name="___________PV3" localSheetId="24">#REF!</definedName>
    <definedName name="___________PV3" localSheetId="25">#REF!</definedName>
    <definedName name="___________PV3" localSheetId="26">#REF!</definedName>
    <definedName name="___________PV3" localSheetId="27">#REF!</definedName>
    <definedName name="___________PV3" localSheetId="28">#REF!</definedName>
    <definedName name="___________PV3" localSheetId="29">#REF!</definedName>
    <definedName name="___________PV3" localSheetId="30">#REF!</definedName>
    <definedName name="___________PV3" localSheetId="31">#REF!</definedName>
    <definedName name="___________PV3" localSheetId="32">#REF!</definedName>
    <definedName name="___________PV3" localSheetId="33">#REF!</definedName>
    <definedName name="___________PV3" localSheetId="34">#REF!</definedName>
    <definedName name="___________PV3" localSheetId="35">#REF!</definedName>
    <definedName name="___________PV3" localSheetId="12">#REF!</definedName>
    <definedName name="___________PV3" localSheetId="13">#REF!</definedName>
    <definedName name="___________PV3" localSheetId="5">#REF!</definedName>
    <definedName name="___________PV3" localSheetId="4">#REF!</definedName>
    <definedName name="___________PV3" localSheetId="0">#REF!</definedName>
    <definedName name="___________PV3" localSheetId="9">#REF!</definedName>
    <definedName name="___________PV3" localSheetId="2">#REF!</definedName>
    <definedName name="___________PV3" localSheetId="1">#REF!</definedName>
    <definedName name="___________PV3" localSheetId="7">#REF!</definedName>
    <definedName name="___________PV3" localSheetId="8">#REF!</definedName>
    <definedName name="___________PV3" localSheetId="3">#REF!</definedName>
    <definedName name="___________PV3">#REF!</definedName>
    <definedName name="__________A50">[2]Пер!$N$34</definedName>
    <definedName name="__________A51">[2]Пер!$N$33</definedName>
    <definedName name="__________HAV80" localSheetId="6">#REF!</definedName>
    <definedName name="__________HAV80" localSheetId="18">#REF!</definedName>
    <definedName name="__________HAV80" localSheetId="19">#REF!</definedName>
    <definedName name="__________HAV80" localSheetId="20">#REF!</definedName>
    <definedName name="__________HAV80" localSheetId="23">#REF!</definedName>
    <definedName name="__________HAV80" localSheetId="21">#REF!</definedName>
    <definedName name="__________HAV80" localSheetId="22">#REF!</definedName>
    <definedName name="__________HAV80" localSheetId="24">#REF!</definedName>
    <definedName name="__________HAV80" localSheetId="25">#REF!</definedName>
    <definedName name="__________HAV80" localSheetId="26">#REF!</definedName>
    <definedName name="__________HAV80" localSheetId="27">#REF!</definedName>
    <definedName name="__________HAV80" localSheetId="28">#REF!</definedName>
    <definedName name="__________HAV80" localSheetId="29">#REF!</definedName>
    <definedName name="__________HAV80" localSheetId="30">#REF!</definedName>
    <definedName name="__________HAV80" localSheetId="31">#REF!</definedName>
    <definedName name="__________HAV80" localSheetId="32">#REF!</definedName>
    <definedName name="__________HAV80" localSheetId="33">#REF!</definedName>
    <definedName name="__________HAV80" localSheetId="34">#REF!</definedName>
    <definedName name="__________HAV80" localSheetId="35">#REF!</definedName>
    <definedName name="__________HAV80" localSheetId="12">#REF!</definedName>
    <definedName name="__________HAV80" localSheetId="13">#REF!</definedName>
    <definedName name="__________HAV80" localSheetId="5">#REF!</definedName>
    <definedName name="__________HAV80" localSheetId="4">#REF!</definedName>
    <definedName name="__________HAV80" localSheetId="0">#REF!</definedName>
    <definedName name="__________HAV80" localSheetId="9">#REF!</definedName>
    <definedName name="__________HAV80" localSheetId="2">#REF!</definedName>
    <definedName name="__________HAV80" localSheetId="1">#REF!</definedName>
    <definedName name="__________HAV80" localSheetId="7">#REF!</definedName>
    <definedName name="__________HAV80" localSheetId="8">#REF!</definedName>
    <definedName name="__________HAV80" localSheetId="3">#REF!</definedName>
    <definedName name="__________HAV80">#REF!</definedName>
    <definedName name="__________mes09" localSheetId="6">#REF!</definedName>
    <definedName name="__________mes09" localSheetId="18">#REF!</definedName>
    <definedName name="__________mes09" localSheetId="19">#REF!</definedName>
    <definedName name="__________mes09" localSheetId="20">#REF!</definedName>
    <definedName name="__________mes09" localSheetId="23">#REF!</definedName>
    <definedName name="__________mes09" localSheetId="21">#REF!</definedName>
    <definedName name="__________mes09" localSheetId="22">#REF!</definedName>
    <definedName name="__________mes09" localSheetId="24">#REF!</definedName>
    <definedName name="__________mes09" localSheetId="25">#REF!</definedName>
    <definedName name="__________mes09" localSheetId="26">#REF!</definedName>
    <definedName name="__________mes09" localSheetId="27">#REF!</definedName>
    <definedName name="__________mes09" localSheetId="28">#REF!</definedName>
    <definedName name="__________mes09" localSheetId="29">#REF!</definedName>
    <definedName name="__________mes09" localSheetId="30">#REF!</definedName>
    <definedName name="__________mes09" localSheetId="31">#REF!</definedName>
    <definedName name="__________mes09" localSheetId="32">#REF!</definedName>
    <definedName name="__________mes09" localSheetId="33">#REF!</definedName>
    <definedName name="__________mes09" localSheetId="34">#REF!</definedName>
    <definedName name="__________mes09" localSheetId="35">#REF!</definedName>
    <definedName name="__________mes09" localSheetId="12">#REF!</definedName>
    <definedName name="__________mes09" localSheetId="13">#REF!</definedName>
    <definedName name="__________mes09" localSheetId="5">#REF!</definedName>
    <definedName name="__________mes09" localSheetId="4">#REF!</definedName>
    <definedName name="__________mes09" localSheetId="0">#REF!</definedName>
    <definedName name="__________mes09" localSheetId="9">#REF!</definedName>
    <definedName name="__________mes09" localSheetId="2">#REF!</definedName>
    <definedName name="__________mes09" localSheetId="1">#REF!</definedName>
    <definedName name="__________mes09" localSheetId="7">#REF!</definedName>
    <definedName name="__________mes09" localSheetId="8">#REF!</definedName>
    <definedName name="__________mes09" localSheetId="3">#REF!</definedName>
    <definedName name="__________mes09">#REF!</definedName>
    <definedName name="__________Mes1" localSheetId="6">#REF!</definedName>
    <definedName name="__________Mes1" localSheetId="18">#REF!</definedName>
    <definedName name="__________Mes1" localSheetId="19">#REF!</definedName>
    <definedName name="__________Mes1" localSheetId="20">#REF!</definedName>
    <definedName name="__________Mes1" localSheetId="23">#REF!</definedName>
    <definedName name="__________Mes1" localSheetId="21">#REF!</definedName>
    <definedName name="__________Mes1" localSheetId="22">#REF!</definedName>
    <definedName name="__________Mes1" localSheetId="24">#REF!</definedName>
    <definedName name="__________Mes1" localSheetId="25">#REF!</definedName>
    <definedName name="__________Mes1" localSheetId="26">#REF!</definedName>
    <definedName name="__________Mes1" localSheetId="27">#REF!</definedName>
    <definedName name="__________Mes1" localSheetId="28">#REF!</definedName>
    <definedName name="__________Mes1" localSheetId="29">#REF!</definedName>
    <definedName name="__________Mes1" localSheetId="30">#REF!</definedName>
    <definedName name="__________Mes1" localSheetId="31">#REF!</definedName>
    <definedName name="__________Mes1" localSheetId="32">#REF!</definedName>
    <definedName name="__________Mes1" localSheetId="33">#REF!</definedName>
    <definedName name="__________Mes1" localSheetId="34">#REF!</definedName>
    <definedName name="__________Mes1" localSheetId="35">#REF!</definedName>
    <definedName name="__________Mes1" localSheetId="12">#REF!</definedName>
    <definedName name="__________Mes1" localSheetId="13">#REF!</definedName>
    <definedName name="__________Mes1" localSheetId="5">#REF!</definedName>
    <definedName name="__________Mes1" localSheetId="4">#REF!</definedName>
    <definedName name="__________Mes1" localSheetId="0">#REF!</definedName>
    <definedName name="__________Mes1" localSheetId="9">#REF!</definedName>
    <definedName name="__________Mes1" localSheetId="2">#REF!</definedName>
    <definedName name="__________Mes1" localSheetId="1">#REF!</definedName>
    <definedName name="__________Mes1" localSheetId="7">#REF!</definedName>
    <definedName name="__________Mes1" localSheetId="8">#REF!</definedName>
    <definedName name="__________Mes1" localSheetId="3">#REF!</definedName>
    <definedName name="__________Mes1">#REF!</definedName>
    <definedName name="__________Mes2" localSheetId="6">#REF!</definedName>
    <definedName name="__________Mes2" localSheetId="18">#REF!</definedName>
    <definedName name="__________Mes2" localSheetId="19">#REF!</definedName>
    <definedName name="__________Mes2" localSheetId="20">#REF!</definedName>
    <definedName name="__________Mes2" localSheetId="23">#REF!</definedName>
    <definedName name="__________Mes2" localSheetId="21">#REF!</definedName>
    <definedName name="__________Mes2" localSheetId="22">#REF!</definedName>
    <definedName name="__________Mes2" localSheetId="24">#REF!</definedName>
    <definedName name="__________Mes2" localSheetId="25">#REF!</definedName>
    <definedName name="__________Mes2" localSheetId="26">#REF!</definedName>
    <definedName name="__________Mes2" localSheetId="27">#REF!</definedName>
    <definedName name="__________Mes2" localSheetId="28">#REF!</definedName>
    <definedName name="__________Mes2" localSheetId="29">#REF!</definedName>
    <definedName name="__________Mes2" localSheetId="30">#REF!</definedName>
    <definedName name="__________Mes2" localSheetId="31">#REF!</definedName>
    <definedName name="__________Mes2" localSheetId="32">#REF!</definedName>
    <definedName name="__________Mes2" localSheetId="33">#REF!</definedName>
    <definedName name="__________Mes2" localSheetId="34">#REF!</definedName>
    <definedName name="__________Mes2" localSheetId="35">#REF!</definedName>
    <definedName name="__________Mes2" localSheetId="12">#REF!</definedName>
    <definedName name="__________Mes2" localSheetId="13">#REF!</definedName>
    <definedName name="__________Mes2" localSheetId="5">#REF!</definedName>
    <definedName name="__________Mes2" localSheetId="4">#REF!</definedName>
    <definedName name="__________Mes2" localSheetId="0">#REF!</definedName>
    <definedName name="__________Mes2" localSheetId="9">#REF!</definedName>
    <definedName name="__________Mes2" localSheetId="2">#REF!</definedName>
    <definedName name="__________Mes2" localSheetId="1">#REF!</definedName>
    <definedName name="__________Mes2" localSheetId="7">#REF!</definedName>
    <definedName name="__________Mes2" localSheetId="8">#REF!</definedName>
    <definedName name="__________Mes2" localSheetId="3">#REF!</definedName>
    <definedName name="__________Mes2">#REF!</definedName>
    <definedName name="__________NS80" localSheetId="6">#REF!</definedName>
    <definedName name="__________NS80" localSheetId="18">#REF!</definedName>
    <definedName name="__________NS80" localSheetId="19">#REF!</definedName>
    <definedName name="__________NS80" localSheetId="20">#REF!</definedName>
    <definedName name="__________NS80" localSheetId="23">#REF!</definedName>
    <definedName name="__________NS80" localSheetId="21">#REF!</definedName>
    <definedName name="__________NS80" localSheetId="22">#REF!</definedName>
    <definedName name="__________NS80" localSheetId="24">#REF!</definedName>
    <definedName name="__________NS80" localSheetId="25">#REF!</definedName>
    <definedName name="__________NS80" localSheetId="26">#REF!</definedName>
    <definedName name="__________NS80" localSheetId="27">#REF!</definedName>
    <definedName name="__________NS80" localSheetId="28">#REF!</definedName>
    <definedName name="__________NS80" localSheetId="29">#REF!</definedName>
    <definedName name="__________NS80" localSheetId="30">#REF!</definedName>
    <definedName name="__________NS80" localSheetId="31">#REF!</definedName>
    <definedName name="__________NS80" localSheetId="32">#REF!</definedName>
    <definedName name="__________NS80" localSheetId="33">#REF!</definedName>
    <definedName name="__________NS80" localSheetId="34">#REF!</definedName>
    <definedName name="__________NS80" localSheetId="35">#REF!</definedName>
    <definedName name="__________NS80" localSheetId="12">#REF!</definedName>
    <definedName name="__________NS80" localSheetId="13">#REF!</definedName>
    <definedName name="__________NS80" localSheetId="5">#REF!</definedName>
    <definedName name="__________NS80" localSheetId="4">#REF!</definedName>
    <definedName name="__________NS80" localSheetId="0">#REF!</definedName>
    <definedName name="__________NS80" localSheetId="9">#REF!</definedName>
    <definedName name="__________NS80" localSheetId="2">#REF!</definedName>
    <definedName name="__________NS80" localSheetId="1">#REF!</definedName>
    <definedName name="__________NS80" localSheetId="7">#REF!</definedName>
    <definedName name="__________NS80" localSheetId="8">#REF!</definedName>
    <definedName name="__________NS80" localSheetId="3">#REF!</definedName>
    <definedName name="__________NS80">#REF!</definedName>
    <definedName name="__________PCH3" localSheetId="6">#REF!</definedName>
    <definedName name="__________PCH3" localSheetId="18">#REF!</definedName>
    <definedName name="__________PCH3" localSheetId="19">#REF!</definedName>
    <definedName name="__________PCH3" localSheetId="20">#REF!</definedName>
    <definedName name="__________PCH3" localSheetId="23">#REF!</definedName>
    <definedName name="__________PCH3" localSheetId="21">#REF!</definedName>
    <definedName name="__________PCH3" localSheetId="22">#REF!</definedName>
    <definedName name="__________PCH3" localSheetId="24">#REF!</definedName>
    <definedName name="__________PCH3" localSheetId="25">#REF!</definedName>
    <definedName name="__________PCH3" localSheetId="26">#REF!</definedName>
    <definedName name="__________PCH3" localSheetId="27">#REF!</definedName>
    <definedName name="__________PCH3" localSheetId="28">#REF!</definedName>
    <definedName name="__________PCH3" localSheetId="29">#REF!</definedName>
    <definedName name="__________PCH3" localSheetId="30">#REF!</definedName>
    <definedName name="__________PCH3" localSheetId="31">#REF!</definedName>
    <definedName name="__________PCH3" localSheetId="32">#REF!</definedName>
    <definedName name="__________PCH3" localSheetId="33">#REF!</definedName>
    <definedName name="__________PCH3" localSheetId="34">#REF!</definedName>
    <definedName name="__________PCH3" localSheetId="35">#REF!</definedName>
    <definedName name="__________PCH3" localSheetId="12">#REF!</definedName>
    <definedName name="__________PCH3" localSheetId="13">#REF!</definedName>
    <definedName name="__________PCH3" localSheetId="5">#REF!</definedName>
    <definedName name="__________PCH3" localSheetId="4">#REF!</definedName>
    <definedName name="__________PCH3" localSheetId="0">#REF!</definedName>
    <definedName name="__________PCH3" localSheetId="9">#REF!</definedName>
    <definedName name="__________PCH3" localSheetId="2">#REF!</definedName>
    <definedName name="__________PCH3" localSheetId="1">#REF!</definedName>
    <definedName name="__________PCH3" localSheetId="7">#REF!</definedName>
    <definedName name="__________PCH3" localSheetId="8">#REF!</definedName>
    <definedName name="__________PCH3" localSheetId="3">#REF!</definedName>
    <definedName name="__________PCH3">#REF!</definedName>
    <definedName name="__________PV3" localSheetId="6">#REF!</definedName>
    <definedName name="__________PV3" localSheetId="18">#REF!</definedName>
    <definedName name="__________PV3" localSheetId="19">#REF!</definedName>
    <definedName name="__________PV3" localSheetId="20">#REF!</definedName>
    <definedName name="__________PV3" localSheetId="23">#REF!</definedName>
    <definedName name="__________PV3" localSheetId="21">#REF!</definedName>
    <definedName name="__________PV3" localSheetId="22">#REF!</definedName>
    <definedName name="__________PV3" localSheetId="24">#REF!</definedName>
    <definedName name="__________PV3" localSheetId="25">#REF!</definedName>
    <definedName name="__________PV3" localSheetId="26">#REF!</definedName>
    <definedName name="__________PV3" localSheetId="27">#REF!</definedName>
    <definedName name="__________PV3" localSheetId="28">#REF!</definedName>
    <definedName name="__________PV3" localSheetId="29">#REF!</definedName>
    <definedName name="__________PV3" localSheetId="30">#REF!</definedName>
    <definedName name="__________PV3" localSheetId="31">#REF!</definedName>
    <definedName name="__________PV3" localSheetId="32">#REF!</definedName>
    <definedName name="__________PV3" localSheetId="33">#REF!</definedName>
    <definedName name="__________PV3" localSheetId="34">#REF!</definedName>
    <definedName name="__________PV3" localSheetId="35">#REF!</definedName>
    <definedName name="__________PV3" localSheetId="12">#REF!</definedName>
    <definedName name="__________PV3" localSheetId="13">#REF!</definedName>
    <definedName name="__________PV3" localSheetId="5">#REF!</definedName>
    <definedName name="__________PV3" localSheetId="4">#REF!</definedName>
    <definedName name="__________PV3" localSheetId="0">#REF!</definedName>
    <definedName name="__________PV3" localSheetId="9">#REF!</definedName>
    <definedName name="__________PV3" localSheetId="2">#REF!</definedName>
    <definedName name="__________PV3" localSheetId="1">#REF!</definedName>
    <definedName name="__________PV3" localSheetId="7">#REF!</definedName>
    <definedName name="__________PV3" localSheetId="8">#REF!</definedName>
    <definedName name="__________PV3" localSheetId="3">#REF!</definedName>
    <definedName name="__________PV3">#REF!</definedName>
    <definedName name="_________A50" localSheetId="6">[3]Пер!$N$34</definedName>
    <definedName name="_________A50" localSheetId="18">[3]Пер!$N$34</definedName>
    <definedName name="_________A50" localSheetId="19">[3]Пер!$N$34</definedName>
    <definedName name="_________A50" localSheetId="20">[3]Пер!$N$34</definedName>
    <definedName name="_________A50" localSheetId="23">[3]Пер!$N$34</definedName>
    <definedName name="_________A50" localSheetId="21">[4]Пер!$N$34</definedName>
    <definedName name="_________A50" localSheetId="22">[5]Пер!$N$34</definedName>
    <definedName name="_________A50" localSheetId="24">[3]Пер!$N$34</definedName>
    <definedName name="_________A50" localSheetId="25">[3]Пер!$N$34</definedName>
    <definedName name="_________A50" localSheetId="26">[3]Пер!$N$34</definedName>
    <definedName name="_________A50" localSheetId="27">[3]Пер!$N$34</definedName>
    <definedName name="_________A50" localSheetId="28">[3]Пер!$N$34</definedName>
    <definedName name="_________A50" localSheetId="29">[3]Пер!$N$34</definedName>
    <definedName name="_________A50" localSheetId="30">[3]Пер!$N$34</definedName>
    <definedName name="_________A50" localSheetId="35">[3]Пер!$N$34</definedName>
    <definedName name="_________A50" localSheetId="12">[5]Пер!$N$34</definedName>
    <definedName name="_________A50" localSheetId="13">[5]Пер!$N$34</definedName>
    <definedName name="_________A50" localSheetId="5">[3]Пер!$N$34</definedName>
    <definedName name="_________A50" localSheetId="4">[3]Пер!$N$34</definedName>
    <definedName name="_________A50" localSheetId="9">[3]Пер!$N$34</definedName>
    <definedName name="_________A50" localSheetId="2">[3]Пер!$N$34</definedName>
    <definedName name="_________A50" localSheetId="1">[3]Пер!$N$34</definedName>
    <definedName name="_________A50" localSheetId="7">[3]Пер!$N$34</definedName>
    <definedName name="_________A50" localSheetId="8">[3]Пер!$N$34</definedName>
    <definedName name="_________A50" localSheetId="3">[3]Пер!$N$34</definedName>
    <definedName name="_________A50">[3]Пер!$N$34</definedName>
    <definedName name="_________A51" localSheetId="6">[3]Пер!$N$33</definedName>
    <definedName name="_________A51" localSheetId="18">[3]Пер!$N$33</definedName>
    <definedName name="_________A51" localSheetId="19">[3]Пер!$N$33</definedName>
    <definedName name="_________A51" localSheetId="20">[3]Пер!$N$33</definedName>
    <definedName name="_________A51" localSheetId="23">[3]Пер!$N$33</definedName>
    <definedName name="_________A51" localSheetId="21">[4]Пер!$N$33</definedName>
    <definedName name="_________A51" localSheetId="22">[5]Пер!$N$33</definedName>
    <definedName name="_________A51" localSheetId="24">[3]Пер!$N$33</definedName>
    <definedName name="_________A51" localSheetId="25">[3]Пер!$N$33</definedName>
    <definedName name="_________A51" localSheetId="26">[3]Пер!$N$33</definedName>
    <definedName name="_________A51" localSheetId="27">[3]Пер!$N$33</definedName>
    <definedName name="_________A51" localSheetId="28">[3]Пер!$N$33</definedName>
    <definedName name="_________A51" localSheetId="29">[3]Пер!$N$33</definedName>
    <definedName name="_________A51" localSheetId="30">[3]Пер!$N$33</definedName>
    <definedName name="_________A51" localSheetId="35">[3]Пер!$N$33</definedName>
    <definedName name="_________A51" localSheetId="12">[5]Пер!$N$33</definedName>
    <definedName name="_________A51" localSheetId="13">[5]Пер!$N$33</definedName>
    <definedName name="_________A51" localSheetId="5">[3]Пер!$N$33</definedName>
    <definedName name="_________A51" localSheetId="4">[3]Пер!$N$33</definedName>
    <definedName name="_________A51" localSheetId="9">[3]Пер!$N$33</definedName>
    <definedName name="_________A51" localSheetId="2">[3]Пер!$N$33</definedName>
    <definedName name="_________A51" localSheetId="1">[3]Пер!$N$33</definedName>
    <definedName name="_________A51" localSheetId="7">[3]Пер!$N$33</definedName>
    <definedName name="_________A51" localSheetId="8">[3]Пер!$N$33</definedName>
    <definedName name="_________A51" localSheetId="3">[3]Пер!$N$33</definedName>
    <definedName name="_________A51">[3]Пер!$N$33</definedName>
    <definedName name="_________HAV80" localSheetId="6">#REF!</definedName>
    <definedName name="_________HAV80" localSheetId="18">#REF!</definedName>
    <definedName name="_________HAV80" localSheetId="19">#REF!</definedName>
    <definedName name="_________HAV80" localSheetId="20">#REF!</definedName>
    <definedName name="_________HAV80" localSheetId="23">#REF!</definedName>
    <definedName name="_________HAV80" localSheetId="21">#REF!</definedName>
    <definedName name="_________HAV80" localSheetId="22">#REF!</definedName>
    <definedName name="_________HAV80" localSheetId="24">#REF!</definedName>
    <definedName name="_________HAV80" localSheetId="25">#REF!</definedName>
    <definedName name="_________HAV80" localSheetId="26">#REF!</definedName>
    <definedName name="_________HAV80" localSheetId="27">#REF!</definedName>
    <definedName name="_________HAV80" localSheetId="28">#REF!</definedName>
    <definedName name="_________HAV80" localSheetId="29">#REF!</definedName>
    <definedName name="_________HAV80" localSheetId="30">#REF!</definedName>
    <definedName name="_________HAV80" localSheetId="31">#REF!</definedName>
    <definedName name="_________HAV80" localSheetId="32">#REF!</definedName>
    <definedName name="_________HAV80" localSheetId="33">#REF!</definedName>
    <definedName name="_________HAV80" localSheetId="34">#REF!</definedName>
    <definedName name="_________HAV80" localSheetId="35">#REF!</definedName>
    <definedName name="_________HAV80" localSheetId="12">#REF!</definedName>
    <definedName name="_________HAV80" localSheetId="13">#REF!</definedName>
    <definedName name="_________HAV80" localSheetId="5">#REF!</definedName>
    <definedName name="_________HAV80" localSheetId="4">#REF!</definedName>
    <definedName name="_________HAV80" localSheetId="0">#REF!</definedName>
    <definedName name="_________HAV80" localSheetId="9">#REF!</definedName>
    <definedName name="_________HAV80" localSheetId="2">#REF!</definedName>
    <definedName name="_________HAV80" localSheetId="1">#REF!</definedName>
    <definedName name="_________HAV80" localSheetId="7">#REF!</definedName>
    <definedName name="_________HAV80" localSheetId="8">#REF!</definedName>
    <definedName name="_________HAV80" localSheetId="3">#REF!</definedName>
    <definedName name="_________HAV80">#REF!</definedName>
    <definedName name="_________mes09" localSheetId="6">#REF!</definedName>
    <definedName name="_________mes09" localSheetId="18">#REF!</definedName>
    <definedName name="_________mes09" localSheetId="19">#REF!</definedName>
    <definedName name="_________mes09" localSheetId="20">#REF!</definedName>
    <definedName name="_________mes09" localSheetId="23">#REF!</definedName>
    <definedName name="_________mes09" localSheetId="21">#REF!</definedName>
    <definedName name="_________mes09" localSheetId="22">#REF!</definedName>
    <definedName name="_________mes09" localSheetId="24">#REF!</definedName>
    <definedName name="_________mes09" localSheetId="25">#REF!</definedName>
    <definedName name="_________mes09" localSheetId="26">#REF!</definedName>
    <definedName name="_________mes09" localSheetId="27">#REF!</definedName>
    <definedName name="_________mes09" localSheetId="28">#REF!</definedName>
    <definedName name="_________mes09" localSheetId="29">#REF!</definedName>
    <definedName name="_________mes09" localSheetId="30">#REF!</definedName>
    <definedName name="_________mes09" localSheetId="31">#REF!</definedName>
    <definedName name="_________mes09" localSheetId="32">#REF!</definedName>
    <definedName name="_________mes09" localSheetId="33">#REF!</definedName>
    <definedName name="_________mes09" localSheetId="34">#REF!</definedName>
    <definedName name="_________mes09" localSheetId="35">#REF!</definedName>
    <definedName name="_________mes09" localSheetId="12">#REF!</definedName>
    <definedName name="_________mes09" localSheetId="13">#REF!</definedName>
    <definedName name="_________mes09" localSheetId="5">#REF!</definedName>
    <definedName name="_________mes09" localSheetId="4">#REF!</definedName>
    <definedName name="_________mes09" localSheetId="0">#REF!</definedName>
    <definedName name="_________mes09" localSheetId="9">#REF!</definedName>
    <definedName name="_________mes09" localSheetId="2">#REF!</definedName>
    <definedName name="_________mes09" localSheetId="1">#REF!</definedName>
    <definedName name="_________mes09" localSheetId="7">#REF!</definedName>
    <definedName name="_________mes09" localSheetId="8">#REF!</definedName>
    <definedName name="_________mes09" localSheetId="3">#REF!</definedName>
    <definedName name="_________mes09">#REF!</definedName>
    <definedName name="_________Mes1" localSheetId="6">#REF!</definedName>
    <definedName name="_________Mes1" localSheetId="18">#REF!</definedName>
    <definedName name="_________Mes1" localSheetId="19">#REF!</definedName>
    <definedName name="_________Mes1" localSheetId="20">#REF!</definedName>
    <definedName name="_________Mes1" localSheetId="23">#REF!</definedName>
    <definedName name="_________Mes1" localSheetId="21">#REF!</definedName>
    <definedName name="_________Mes1" localSheetId="22">#REF!</definedName>
    <definedName name="_________Mes1" localSheetId="24">#REF!</definedName>
    <definedName name="_________Mes1" localSheetId="25">#REF!</definedName>
    <definedName name="_________Mes1" localSheetId="26">#REF!</definedName>
    <definedName name="_________Mes1" localSheetId="27">#REF!</definedName>
    <definedName name="_________Mes1" localSheetId="28">#REF!</definedName>
    <definedName name="_________Mes1" localSheetId="29">#REF!</definedName>
    <definedName name="_________Mes1" localSheetId="30">#REF!</definedName>
    <definedName name="_________Mes1" localSheetId="31">#REF!</definedName>
    <definedName name="_________Mes1" localSheetId="32">#REF!</definedName>
    <definedName name="_________Mes1" localSheetId="33">#REF!</definedName>
    <definedName name="_________Mes1" localSheetId="34">#REF!</definedName>
    <definedName name="_________Mes1" localSheetId="35">#REF!</definedName>
    <definedName name="_________Mes1" localSheetId="12">#REF!</definedName>
    <definedName name="_________Mes1" localSheetId="13">#REF!</definedName>
    <definedName name="_________Mes1" localSheetId="5">#REF!</definedName>
    <definedName name="_________Mes1" localSheetId="4">#REF!</definedName>
    <definedName name="_________Mes1" localSheetId="0">#REF!</definedName>
    <definedName name="_________Mes1" localSheetId="9">#REF!</definedName>
    <definedName name="_________Mes1" localSheetId="2">#REF!</definedName>
    <definedName name="_________Mes1" localSheetId="1">#REF!</definedName>
    <definedName name="_________Mes1" localSheetId="7">#REF!</definedName>
    <definedName name="_________Mes1" localSheetId="8">#REF!</definedName>
    <definedName name="_________Mes1" localSheetId="3">#REF!</definedName>
    <definedName name="_________Mes1">#REF!</definedName>
    <definedName name="_________Mes2" localSheetId="6">#REF!</definedName>
    <definedName name="_________Mes2" localSheetId="18">#REF!</definedName>
    <definedName name="_________Mes2" localSheetId="19">#REF!</definedName>
    <definedName name="_________Mes2" localSheetId="20">#REF!</definedName>
    <definedName name="_________Mes2" localSheetId="23">#REF!</definedName>
    <definedName name="_________Mes2" localSheetId="21">#REF!</definedName>
    <definedName name="_________Mes2" localSheetId="22">#REF!</definedName>
    <definedName name="_________Mes2" localSheetId="24">#REF!</definedName>
    <definedName name="_________Mes2" localSheetId="25">#REF!</definedName>
    <definedName name="_________Mes2" localSheetId="26">#REF!</definedName>
    <definedName name="_________Mes2" localSheetId="27">#REF!</definedName>
    <definedName name="_________Mes2" localSheetId="28">#REF!</definedName>
    <definedName name="_________Mes2" localSheetId="29">#REF!</definedName>
    <definedName name="_________Mes2" localSheetId="30">#REF!</definedName>
    <definedName name="_________Mes2" localSheetId="31">#REF!</definedName>
    <definedName name="_________Mes2" localSheetId="32">#REF!</definedName>
    <definedName name="_________Mes2" localSheetId="33">#REF!</definedName>
    <definedName name="_________Mes2" localSheetId="34">#REF!</definedName>
    <definedName name="_________Mes2" localSheetId="35">#REF!</definedName>
    <definedName name="_________Mes2" localSheetId="12">#REF!</definedName>
    <definedName name="_________Mes2" localSheetId="13">#REF!</definedName>
    <definedName name="_________Mes2" localSheetId="5">#REF!</definedName>
    <definedName name="_________Mes2" localSheetId="4">#REF!</definedName>
    <definedName name="_________Mes2" localSheetId="0">#REF!</definedName>
    <definedName name="_________Mes2" localSheetId="9">#REF!</definedName>
    <definedName name="_________Mes2" localSheetId="2">#REF!</definedName>
    <definedName name="_________Mes2" localSheetId="1">#REF!</definedName>
    <definedName name="_________Mes2" localSheetId="7">#REF!</definedName>
    <definedName name="_________Mes2" localSheetId="8">#REF!</definedName>
    <definedName name="_________Mes2" localSheetId="3">#REF!</definedName>
    <definedName name="_________Mes2">#REF!</definedName>
    <definedName name="_________NS80" localSheetId="6">#REF!</definedName>
    <definedName name="_________NS80" localSheetId="18">#REF!</definedName>
    <definedName name="_________NS80" localSheetId="19">#REF!</definedName>
    <definedName name="_________NS80" localSheetId="20">#REF!</definedName>
    <definedName name="_________NS80" localSheetId="23">#REF!</definedName>
    <definedName name="_________NS80" localSheetId="21">#REF!</definedName>
    <definedName name="_________NS80" localSheetId="22">#REF!</definedName>
    <definedName name="_________NS80" localSheetId="24">#REF!</definedName>
    <definedName name="_________NS80" localSheetId="25">#REF!</definedName>
    <definedName name="_________NS80" localSheetId="26">#REF!</definedName>
    <definedName name="_________NS80" localSheetId="27">#REF!</definedName>
    <definedName name="_________NS80" localSheetId="28">#REF!</definedName>
    <definedName name="_________NS80" localSheetId="29">#REF!</definedName>
    <definedName name="_________NS80" localSheetId="30">#REF!</definedName>
    <definedName name="_________NS80" localSheetId="31">#REF!</definedName>
    <definedName name="_________NS80" localSheetId="32">#REF!</definedName>
    <definedName name="_________NS80" localSheetId="33">#REF!</definedName>
    <definedName name="_________NS80" localSheetId="34">#REF!</definedName>
    <definedName name="_________NS80" localSheetId="35">#REF!</definedName>
    <definedName name="_________NS80" localSheetId="12">#REF!</definedName>
    <definedName name="_________NS80" localSheetId="13">#REF!</definedName>
    <definedName name="_________NS80" localSheetId="5">#REF!</definedName>
    <definedName name="_________NS80" localSheetId="4">#REF!</definedName>
    <definedName name="_________NS80" localSheetId="0">#REF!</definedName>
    <definedName name="_________NS80" localSheetId="9">#REF!</definedName>
    <definedName name="_________NS80" localSheetId="2">#REF!</definedName>
    <definedName name="_________NS80" localSheetId="1">#REF!</definedName>
    <definedName name="_________NS80" localSheetId="7">#REF!</definedName>
    <definedName name="_________NS80" localSheetId="8">#REF!</definedName>
    <definedName name="_________NS80" localSheetId="3">#REF!</definedName>
    <definedName name="_________NS80">#REF!</definedName>
    <definedName name="_________PCH3" localSheetId="6">#REF!</definedName>
    <definedName name="_________PCH3" localSheetId="18">#REF!</definedName>
    <definedName name="_________PCH3" localSheetId="19">#REF!</definedName>
    <definedName name="_________PCH3" localSheetId="20">#REF!</definedName>
    <definedName name="_________PCH3" localSheetId="23">#REF!</definedName>
    <definedName name="_________PCH3" localSheetId="21">#REF!</definedName>
    <definedName name="_________PCH3" localSheetId="22">#REF!</definedName>
    <definedName name="_________PCH3" localSheetId="24">#REF!</definedName>
    <definedName name="_________PCH3" localSheetId="25">#REF!</definedName>
    <definedName name="_________PCH3" localSheetId="26">#REF!</definedName>
    <definedName name="_________PCH3" localSheetId="27">#REF!</definedName>
    <definedName name="_________PCH3" localSheetId="28">#REF!</definedName>
    <definedName name="_________PCH3" localSheetId="29">#REF!</definedName>
    <definedName name="_________PCH3" localSheetId="30">#REF!</definedName>
    <definedName name="_________PCH3" localSheetId="31">#REF!</definedName>
    <definedName name="_________PCH3" localSheetId="32">#REF!</definedName>
    <definedName name="_________PCH3" localSheetId="33">#REF!</definedName>
    <definedName name="_________PCH3" localSheetId="34">#REF!</definedName>
    <definedName name="_________PCH3" localSheetId="35">#REF!</definedName>
    <definedName name="_________PCH3" localSheetId="12">#REF!</definedName>
    <definedName name="_________PCH3" localSheetId="13">#REF!</definedName>
    <definedName name="_________PCH3" localSheetId="5">#REF!</definedName>
    <definedName name="_________PCH3" localSheetId="4">#REF!</definedName>
    <definedName name="_________PCH3" localSheetId="0">#REF!</definedName>
    <definedName name="_________PCH3" localSheetId="9">#REF!</definedName>
    <definedName name="_________PCH3" localSheetId="2">#REF!</definedName>
    <definedName name="_________PCH3" localSheetId="1">#REF!</definedName>
    <definedName name="_________PCH3" localSheetId="7">#REF!</definedName>
    <definedName name="_________PCH3" localSheetId="8">#REF!</definedName>
    <definedName name="_________PCH3" localSheetId="3">#REF!</definedName>
    <definedName name="_________PCH3">#REF!</definedName>
    <definedName name="_________PV3" localSheetId="6">#REF!</definedName>
    <definedName name="_________PV3" localSheetId="18">#REF!</definedName>
    <definedName name="_________PV3" localSheetId="19">#REF!</definedName>
    <definedName name="_________PV3" localSheetId="20">#REF!</definedName>
    <definedName name="_________PV3" localSheetId="23">#REF!</definedName>
    <definedName name="_________PV3" localSheetId="21">#REF!</definedName>
    <definedName name="_________PV3" localSheetId="22">#REF!</definedName>
    <definedName name="_________PV3" localSheetId="24">#REF!</definedName>
    <definedName name="_________PV3" localSheetId="25">#REF!</definedName>
    <definedName name="_________PV3" localSheetId="26">#REF!</definedName>
    <definedName name="_________PV3" localSheetId="27">#REF!</definedName>
    <definedName name="_________PV3" localSheetId="28">#REF!</definedName>
    <definedName name="_________PV3" localSheetId="29">#REF!</definedName>
    <definedName name="_________PV3" localSheetId="30">#REF!</definedName>
    <definedName name="_________PV3" localSheetId="31">#REF!</definedName>
    <definedName name="_________PV3" localSheetId="32">#REF!</definedName>
    <definedName name="_________PV3" localSheetId="33">#REF!</definedName>
    <definedName name="_________PV3" localSheetId="34">#REF!</definedName>
    <definedName name="_________PV3" localSheetId="35">#REF!</definedName>
    <definedName name="_________PV3" localSheetId="12">#REF!</definedName>
    <definedName name="_________PV3" localSheetId="13">#REF!</definedName>
    <definedName name="_________PV3" localSheetId="5">#REF!</definedName>
    <definedName name="_________PV3" localSheetId="4">#REF!</definedName>
    <definedName name="_________PV3" localSheetId="0">#REF!</definedName>
    <definedName name="_________PV3" localSheetId="9">#REF!</definedName>
    <definedName name="_________PV3" localSheetId="2">#REF!</definedName>
    <definedName name="_________PV3" localSheetId="1">#REF!</definedName>
    <definedName name="_________PV3" localSheetId="7">#REF!</definedName>
    <definedName name="_________PV3" localSheetId="8">#REF!</definedName>
    <definedName name="_________PV3" localSheetId="3">#REF!</definedName>
    <definedName name="_________PV3">#REF!</definedName>
    <definedName name="________A50" localSheetId="6">[3]Пер!$N$34</definedName>
    <definedName name="________A50" localSheetId="18">[3]Пер!$N$34</definedName>
    <definedName name="________A50" localSheetId="19">[3]Пер!$N$34</definedName>
    <definedName name="________A50" localSheetId="20">[3]Пер!$N$34</definedName>
    <definedName name="________A50" localSheetId="23">[3]Пер!$N$34</definedName>
    <definedName name="________A50" localSheetId="21">[4]Пер!$N$34</definedName>
    <definedName name="________A50" localSheetId="22">[5]Пер!$N$34</definedName>
    <definedName name="________A50" localSheetId="24">[3]Пер!$N$34</definedName>
    <definedName name="________A50" localSheetId="25">[3]Пер!$N$34</definedName>
    <definedName name="________A50" localSheetId="26">[3]Пер!$N$34</definedName>
    <definedName name="________A50" localSheetId="27">[3]Пер!$N$34</definedName>
    <definedName name="________A50" localSheetId="28">[3]Пер!$N$34</definedName>
    <definedName name="________A50" localSheetId="29">[3]Пер!$N$34</definedName>
    <definedName name="________A50" localSheetId="30">[3]Пер!$N$34</definedName>
    <definedName name="________A50" localSheetId="35">[3]Пер!$N$34</definedName>
    <definedName name="________A50" localSheetId="12">[5]Пер!$N$34</definedName>
    <definedName name="________A50" localSheetId="13">[5]Пер!$N$34</definedName>
    <definedName name="________A50" localSheetId="5">[3]Пер!$N$34</definedName>
    <definedName name="________A50" localSheetId="4">[3]Пер!$N$34</definedName>
    <definedName name="________A50" localSheetId="9">[3]Пер!$N$34</definedName>
    <definedName name="________A50" localSheetId="2">[3]Пер!$N$34</definedName>
    <definedName name="________A50" localSheetId="1">[3]Пер!$N$34</definedName>
    <definedName name="________A50" localSheetId="7">[3]Пер!$N$34</definedName>
    <definedName name="________A50" localSheetId="8">[3]Пер!$N$34</definedName>
    <definedName name="________A50" localSheetId="3">[3]Пер!$N$34</definedName>
    <definedName name="________A50">[3]Пер!$N$34</definedName>
    <definedName name="________A51" localSheetId="6">[3]Пер!$N$33</definedName>
    <definedName name="________A51" localSheetId="18">[3]Пер!$N$33</definedName>
    <definedName name="________A51" localSheetId="19">[3]Пер!$N$33</definedName>
    <definedName name="________A51" localSheetId="20">[3]Пер!$N$33</definedName>
    <definedName name="________A51" localSheetId="23">[3]Пер!$N$33</definedName>
    <definedName name="________A51" localSheetId="21">[4]Пер!$N$33</definedName>
    <definedName name="________A51" localSheetId="22">[5]Пер!$N$33</definedName>
    <definedName name="________A51" localSheetId="24">[3]Пер!$N$33</definedName>
    <definedName name="________A51" localSheetId="25">[3]Пер!$N$33</definedName>
    <definedName name="________A51" localSheetId="26">[3]Пер!$N$33</definedName>
    <definedName name="________A51" localSheetId="27">[3]Пер!$N$33</definedName>
    <definedName name="________A51" localSheetId="28">[3]Пер!$N$33</definedName>
    <definedName name="________A51" localSheetId="29">[3]Пер!$N$33</definedName>
    <definedName name="________A51" localSheetId="30">[3]Пер!$N$33</definedName>
    <definedName name="________A51" localSheetId="35">[3]Пер!$N$33</definedName>
    <definedName name="________A51" localSheetId="12">[5]Пер!$N$33</definedName>
    <definedName name="________A51" localSheetId="13">[5]Пер!$N$33</definedName>
    <definedName name="________A51" localSheetId="5">[3]Пер!$N$33</definedName>
    <definedName name="________A51" localSheetId="4">[3]Пер!$N$33</definedName>
    <definedName name="________A51" localSheetId="9">[3]Пер!$N$33</definedName>
    <definedName name="________A51" localSheetId="2">[3]Пер!$N$33</definedName>
    <definedName name="________A51" localSheetId="1">[3]Пер!$N$33</definedName>
    <definedName name="________A51" localSheetId="7">[3]Пер!$N$33</definedName>
    <definedName name="________A51" localSheetId="8">[3]Пер!$N$33</definedName>
    <definedName name="________A51" localSheetId="3">[3]Пер!$N$33</definedName>
    <definedName name="________A51">[3]Пер!$N$33</definedName>
    <definedName name="________HAV80" localSheetId="6">#REF!</definedName>
    <definedName name="________HAV80" localSheetId="18">#REF!</definedName>
    <definedName name="________HAV80" localSheetId="19">#REF!</definedName>
    <definedName name="________HAV80" localSheetId="20">#REF!</definedName>
    <definedName name="________HAV80" localSheetId="23">#REF!</definedName>
    <definedName name="________HAV80" localSheetId="21">#REF!</definedName>
    <definedName name="________HAV80" localSheetId="22">#REF!</definedName>
    <definedName name="________HAV80" localSheetId="24">#REF!</definedName>
    <definedName name="________HAV80" localSheetId="25">#REF!</definedName>
    <definedName name="________HAV80" localSheetId="26">#REF!</definedName>
    <definedName name="________HAV80" localSheetId="27">#REF!</definedName>
    <definedName name="________HAV80" localSheetId="28">#REF!</definedName>
    <definedName name="________HAV80" localSheetId="29">#REF!</definedName>
    <definedName name="________HAV80" localSheetId="30">#REF!</definedName>
    <definedName name="________HAV80" localSheetId="31">#REF!</definedName>
    <definedName name="________HAV80" localSheetId="32">#REF!</definedName>
    <definedName name="________HAV80" localSheetId="33">#REF!</definedName>
    <definedName name="________HAV80" localSheetId="34">#REF!</definedName>
    <definedName name="________HAV80" localSheetId="35">#REF!</definedName>
    <definedName name="________HAV80" localSheetId="12">#REF!</definedName>
    <definedName name="________HAV80" localSheetId="13">#REF!</definedName>
    <definedName name="________HAV80" localSheetId="5">#REF!</definedName>
    <definedName name="________HAV80" localSheetId="4">#REF!</definedName>
    <definedName name="________HAV80" localSheetId="0">#REF!</definedName>
    <definedName name="________HAV80" localSheetId="9">#REF!</definedName>
    <definedName name="________HAV80" localSheetId="2">#REF!</definedName>
    <definedName name="________HAV80" localSheetId="1">#REF!</definedName>
    <definedName name="________HAV80" localSheetId="7">#REF!</definedName>
    <definedName name="________HAV80" localSheetId="8">#REF!</definedName>
    <definedName name="________HAV80" localSheetId="3">#REF!</definedName>
    <definedName name="________HAV80">#REF!</definedName>
    <definedName name="________mes09" localSheetId="6">#REF!</definedName>
    <definedName name="________mes09" localSheetId="18">#REF!</definedName>
    <definedName name="________mes09" localSheetId="19">#REF!</definedName>
    <definedName name="________mes09" localSheetId="20">#REF!</definedName>
    <definedName name="________mes09" localSheetId="23">#REF!</definedName>
    <definedName name="________mes09" localSheetId="21">#REF!</definedName>
    <definedName name="________mes09" localSheetId="22">#REF!</definedName>
    <definedName name="________mes09" localSheetId="24">#REF!</definedName>
    <definedName name="________mes09" localSheetId="25">#REF!</definedName>
    <definedName name="________mes09" localSheetId="26">#REF!</definedName>
    <definedName name="________mes09" localSheetId="27">#REF!</definedName>
    <definedName name="________mes09" localSheetId="28">#REF!</definedName>
    <definedName name="________mes09" localSheetId="29">#REF!</definedName>
    <definedName name="________mes09" localSheetId="30">#REF!</definedName>
    <definedName name="________mes09" localSheetId="31">#REF!</definedName>
    <definedName name="________mes09" localSheetId="32">#REF!</definedName>
    <definedName name="________mes09" localSheetId="33">#REF!</definedName>
    <definedName name="________mes09" localSheetId="34">#REF!</definedName>
    <definedName name="________mes09" localSheetId="35">#REF!</definedName>
    <definedName name="________mes09" localSheetId="12">#REF!</definedName>
    <definedName name="________mes09" localSheetId="13">#REF!</definedName>
    <definedName name="________mes09" localSheetId="5">#REF!</definedName>
    <definedName name="________mes09" localSheetId="4">#REF!</definedName>
    <definedName name="________mes09" localSheetId="0">#REF!</definedName>
    <definedName name="________mes09" localSheetId="9">#REF!</definedName>
    <definedName name="________mes09" localSheetId="2">#REF!</definedName>
    <definedName name="________mes09" localSheetId="1">#REF!</definedName>
    <definedName name="________mes09" localSheetId="7">#REF!</definedName>
    <definedName name="________mes09" localSheetId="8">#REF!</definedName>
    <definedName name="________mes09" localSheetId="3">#REF!</definedName>
    <definedName name="________mes09">#REF!</definedName>
    <definedName name="________Mes1" localSheetId="6">#REF!</definedName>
    <definedName name="________Mes1" localSheetId="18">#REF!</definedName>
    <definedName name="________Mes1" localSheetId="19">#REF!</definedName>
    <definedName name="________Mes1" localSheetId="20">#REF!</definedName>
    <definedName name="________Mes1" localSheetId="23">#REF!</definedName>
    <definedName name="________Mes1" localSheetId="21">#REF!</definedName>
    <definedName name="________Mes1" localSheetId="22">#REF!</definedName>
    <definedName name="________Mes1" localSheetId="24">#REF!</definedName>
    <definedName name="________Mes1" localSheetId="25">#REF!</definedName>
    <definedName name="________Mes1" localSheetId="26">#REF!</definedName>
    <definedName name="________Mes1" localSheetId="27">#REF!</definedName>
    <definedName name="________Mes1" localSheetId="28">#REF!</definedName>
    <definedName name="________Mes1" localSheetId="29">#REF!</definedName>
    <definedName name="________Mes1" localSheetId="30">#REF!</definedName>
    <definedName name="________Mes1" localSheetId="31">#REF!</definedName>
    <definedName name="________Mes1" localSheetId="32">#REF!</definedName>
    <definedName name="________Mes1" localSheetId="33">#REF!</definedName>
    <definedName name="________Mes1" localSheetId="34">#REF!</definedName>
    <definedName name="________Mes1" localSheetId="35">#REF!</definedName>
    <definedName name="________Mes1" localSheetId="12">#REF!</definedName>
    <definedName name="________Mes1" localSheetId="13">#REF!</definedName>
    <definedName name="________Mes1" localSheetId="5">#REF!</definedName>
    <definedName name="________Mes1" localSheetId="4">#REF!</definedName>
    <definedName name="________Mes1" localSheetId="0">#REF!</definedName>
    <definedName name="________Mes1" localSheetId="9">#REF!</definedName>
    <definedName name="________Mes1" localSheetId="2">#REF!</definedName>
    <definedName name="________Mes1" localSheetId="1">#REF!</definedName>
    <definedName name="________Mes1" localSheetId="7">#REF!</definedName>
    <definedName name="________Mes1" localSheetId="8">#REF!</definedName>
    <definedName name="________Mes1" localSheetId="3">#REF!</definedName>
    <definedName name="________Mes1">#REF!</definedName>
    <definedName name="________Mes2" localSheetId="6">#REF!</definedName>
    <definedName name="________Mes2" localSheetId="18">#REF!</definedName>
    <definedName name="________Mes2" localSheetId="19">#REF!</definedName>
    <definedName name="________Mes2" localSheetId="20">#REF!</definedName>
    <definedName name="________Mes2" localSheetId="23">#REF!</definedName>
    <definedName name="________Mes2" localSheetId="21">#REF!</definedName>
    <definedName name="________Mes2" localSheetId="22">#REF!</definedName>
    <definedName name="________Mes2" localSheetId="24">#REF!</definedName>
    <definedName name="________Mes2" localSheetId="25">#REF!</definedName>
    <definedName name="________Mes2" localSheetId="26">#REF!</definedName>
    <definedName name="________Mes2" localSheetId="27">#REF!</definedName>
    <definedName name="________Mes2" localSheetId="28">#REF!</definedName>
    <definedName name="________Mes2" localSheetId="29">#REF!</definedName>
    <definedName name="________Mes2" localSheetId="30">#REF!</definedName>
    <definedName name="________Mes2" localSheetId="31">#REF!</definedName>
    <definedName name="________Mes2" localSheetId="32">#REF!</definedName>
    <definedName name="________Mes2" localSheetId="33">#REF!</definedName>
    <definedName name="________Mes2" localSheetId="34">#REF!</definedName>
    <definedName name="________Mes2" localSheetId="35">#REF!</definedName>
    <definedName name="________Mes2" localSheetId="12">#REF!</definedName>
    <definedName name="________Mes2" localSheetId="13">#REF!</definedName>
    <definedName name="________Mes2" localSheetId="5">#REF!</definedName>
    <definedName name="________Mes2" localSheetId="4">#REF!</definedName>
    <definedName name="________Mes2" localSheetId="0">#REF!</definedName>
    <definedName name="________Mes2" localSheetId="9">#REF!</definedName>
    <definedName name="________Mes2" localSheetId="2">#REF!</definedName>
    <definedName name="________Mes2" localSheetId="1">#REF!</definedName>
    <definedName name="________Mes2" localSheetId="7">#REF!</definedName>
    <definedName name="________Mes2" localSheetId="8">#REF!</definedName>
    <definedName name="________Mes2" localSheetId="3">#REF!</definedName>
    <definedName name="________Mes2">#REF!</definedName>
    <definedName name="________NS80" localSheetId="6">#REF!</definedName>
    <definedName name="________NS80" localSheetId="18">#REF!</definedName>
    <definedName name="________NS80" localSheetId="19">#REF!</definedName>
    <definedName name="________NS80" localSheetId="20">#REF!</definedName>
    <definedName name="________NS80" localSheetId="23">#REF!</definedName>
    <definedName name="________NS80" localSheetId="21">#REF!</definedName>
    <definedName name="________NS80" localSheetId="22">#REF!</definedName>
    <definedName name="________NS80" localSheetId="24">#REF!</definedName>
    <definedName name="________NS80" localSheetId="25">#REF!</definedName>
    <definedName name="________NS80" localSheetId="26">#REF!</definedName>
    <definedName name="________NS80" localSheetId="27">#REF!</definedName>
    <definedName name="________NS80" localSheetId="28">#REF!</definedName>
    <definedName name="________NS80" localSheetId="29">#REF!</definedName>
    <definedName name="________NS80" localSheetId="30">#REF!</definedName>
    <definedName name="________NS80" localSheetId="31">#REF!</definedName>
    <definedName name="________NS80" localSheetId="32">#REF!</definedName>
    <definedName name="________NS80" localSheetId="33">#REF!</definedName>
    <definedName name="________NS80" localSheetId="34">#REF!</definedName>
    <definedName name="________NS80" localSheetId="35">#REF!</definedName>
    <definedName name="________NS80" localSheetId="12">#REF!</definedName>
    <definedName name="________NS80" localSheetId="13">#REF!</definedName>
    <definedName name="________NS80" localSheetId="5">#REF!</definedName>
    <definedName name="________NS80" localSheetId="4">#REF!</definedName>
    <definedName name="________NS80" localSheetId="0">#REF!</definedName>
    <definedName name="________NS80" localSheetId="9">#REF!</definedName>
    <definedName name="________NS80" localSheetId="2">#REF!</definedName>
    <definedName name="________NS80" localSheetId="1">#REF!</definedName>
    <definedName name="________NS80" localSheetId="7">#REF!</definedName>
    <definedName name="________NS80" localSheetId="8">#REF!</definedName>
    <definedName name="________NS80" localSheetId="3">#REF!</definedName>
    <definedName name="________NS80">#REF!</definedName>
    <definedName name="________PCH3" localSheetId="6">#REF!</definedName>
    <definedName name="________PCH3" localSheetId="18">#REF!</definedName>
    <definedName name="________PCH3" localSheetId="19">#REF!</definedName>
    <definedName name="________PCH3" localSheetId="20">#REF!</definedName>
    <definedName name="________PCH3" localSheetId="23">#REF!</definedName>
    <definedName name="________PCH3" localSheetId="21">#REF!</definedName>
    <definedName name="________PCH3" localSheetId="22">#REF!</definedName>
    <definedName name="________PCH3" localSheetId="24">#REF!</definedName>
    <definedName name="________PCH3" localSheetId="25">#REF!</definedName>
    <definedName name="________PCH3" localSheetId="26">#REF!</definedName>
    <definedName name="________PCH3" localSheetId="27">#REF!</definedName>
    <definedName name="________PCH3" localSheetId="28">#REF!</definedName>
    <definedName name="________PCH3" localSheetId="29">#REF!</definedName>
    <definedName name="________PCH3" localSheetId="30">#REF!</definedName>
    <definedName name="________PCH3" localSheetId="31">#REF!</definedName>
    <definedName name="________PCH3" localSheetId="32">#REF!</definedName>
    <definedName name="________PCH3" localSheetId="33">#REF!</definedName>
    <definedName name="________PCH3" localSheetId="34">#REF!</definedName>
    <definedName name="________PCH3" localSheetId="35">#REF!</definedName>
    <definedName name="________PCH3" localSheetId="12">#REF!</definedName>
    <definedName name="________PCH3" localSheetId="13">#REF!</definedName>
    <definedName name="________PCH3" localSheetId="5">#REF!</definedName>
    <definedName name="________PCH3" localSheetId="4">#REF!</definedName>
    <definedName name="________PCH3" localSheetId="0">#REF!</definedName>
    <definedName name="________PCH3" localSheetId="9">#REF!</definedName>
    <definedName name="________PCH3" localSheetId="2">#REF!</definedName>
    <definedName name="________PCH3" localSheetId="1">#REF!</definedName>
    <definedName name="________PCH3" localSheetId="7">#REF!</definedName>
    <definedName name="________PCH3" localSheetId="8">#REF!</definedName>
    <definedName name="________PCH3" localSheetId="3">#REF!</definedName>
    <definedName name="________PCH3">#REF!</definedName>
    <definedName name="________PV3" localSheetId="6">#REF!</definedName>
    <definedName name="________PV3" localSheetId="18">#REF!</definedName>
    <definedName name="________PV3" localSheetId="19">#REF!</definedName>
    <definedName name="________PV3" localSheetId="20">#REF!</definedName>
    <definedName name="________PV3" localSheetId="23">#REF!</definedName>
    <definedName name="________PV3" localSheetId="21">#REF!</definedName>
    <definedName name="________PV3" localSheetId="22">#REF!</definedName>
    <definedName name="________PV3" localSheetId="24">#REF!</definedName>
    <definedName name="________PV3" localSheetId="25">#REF!</definedName>
    <definedName name="________PV3" localSheetId="26">#REF!</definedName>
    <definedName name="________PV3" localSheetId="27">#REF!</definedName>
    <definedName name="________PV3" localSheetId="28">#REF!</definedName>
    <definedName name="________PV3" localSheetId="29">#REF!</definedName>
    <definedName name="________PV3" localSheetId="30">#REF!</definedName>
    <definedName name="________PV3" localSheetId="31">#REF!</definedName>
    <definedName name="________PV3" localSheetId="32">#REF!</definedName>
    <definedName name="________PV3" localSheetId="33">#REF!</definedName>
    <definedName name="________PV3" localSheetId="34">#REF!</definedName>
    <definedName name="________PV3" localSheetId="35">#REF!</definedName>
    <definedName name="________PV3" localSheetId="12">#REF!</definedName>
    <definedName name="________PV3" localSheetId="13">#REF!</definedName>
    <definedName name="________PV3" localSheetId="5">#REF!</definedName>
    <definedName name="________PV3" localSheetId="4">#REF!</definedName>
    <definedName name="________PV3" localSheetId="0">#REF!</definedName>
    <definedName name="________PV3" localSheetId="9">#REF!</definedName>
    <definedName name="________PV3" localSheetId="2">#REF!</definedName>
    <definedName name="________PV3" localSheetId="1">#REF!</definedName>
    <definedName name="________PV3" localSheetId="7">#REF!</definedName>
    <definedName name="________PV3" localSheetId="8">#REF!</definedName>
    <definedName name="________PV3" localSheetId="3">#REF!</definedName>
    <definedName name="________PV3">#REF!</definedName>
    <definedName name="_______A50" localSheetId="6">[3]Пер!$N$34</definedName>
    <definedName name="_______A50" localSheetId="18">[3]Пер!$N$34</definedName>
    <definedName name="_______A50" localSheetId="19">[3]Пер!$N$34</definedName>
    <definedName name="_______A50" localSheetId="20">[3]Пер!$N$34</definedName>
    <definedName name="_______A50" localSheetId="23">[3]Пер!$N$34</definedName>
    <definedName name="_______A50" localSheetId="21">[4]Пер!$N$34</definedName>
    <definedName name="_______A50" localSheetId="22">[5]Пер!$N$34</definedName>
    <definedName name="_______A50" localSheetId="24">[3]Пер!$N$34</definedName>
    <definedName name="_______A50" localSheetId="25">[3]Пер!$N$34</definedName>
    <definedName name="_______A50" localSheetId="26">[3]Пер!$N$34</definedName>
    <definedName name="_______A50" localSheetId="27">[3]Пер!$N$34</definedName>
    <definedName name="_______A50" localSheetId="28">[3]Пер!$N$34</definedName>
    <definedName name="_______A50" localSheetId="29">[3]Пер!$N$34</definedName>
    <definedName name="_______A50" localSheetId="30">[3]Пер!$N$34</definedName>
    <definedName name="_______A50" localSheetId="35">[3]Пер!$N$34</definedName>
    <definedName name="_______A50" localSheetId="12">[5]Пер!$N$34</definedName>
    <definedName name="_______A50" localSheetId="13">[5]Пер!$N$34</definedName>
    <definedName name="_______A50" localSheetId="5">[3]Пер!$N$34</definedName>
    <definedName name="_______A50" localSheetId="4">[3]Пер!$N$34</definedName>
    <definedName name="_______A50" localSheetId="9">[3]Пер!$N$34</definedName>
    <definedName name="_______A50" localSheetId="2">[3]Пер!$N$34</definedName>
    <definedName name="_______A50" localSheetId="1">[3]Пер!$N$34</definedName>
    <definedName name="_______A50" localSheetId="7">[3]Пер!$N$34</definedName>
    <definedName name="_______A50" localSheetId="8">[3]Пер!$N$34</definedName>
    <definedName name="_______A50" localSheetId="3">[3]Пер!$N$34</definedName>
    <definedName name="_______A50">[3]Пер!$N$34</definedName>
    <definedName name="_______A51" localSheetId="6">[3]Пер!$N$33</definedName>
    <definedName name="_______A51" localSheetId="18">[3]Пер!$N$33</definedName>
    <definedName name="_______A51" localSheetId="19">[3]Пер!$N$33</definedName>
    <definedName name="_______A51" localSheetId="20">[3]Пер!$N$33</definedName>
    <definedName name="_______A51" localSheetId="23">[3]Пер!$N$33</definedName>
    <definedName name="_______A51" localSheetId="21">[4]Пер!$N$33</definedName>
    <definedName name="_______A51" localSheetId="22">[5]Пер!$N$33</definedName>
    <definedName name="_______A51" localSheetId="24">[3]Пер!$N$33</definedName>
    <definedName name="_______A51" localSheetId="25">[3]Пер!$N$33</definedName>
    <definedName name="_______A51" localSheetId="26">[3]Пер!$N$33</definedName>
    <definedName name="_______A51" localSheetId="27">[3]Пер!$N$33</definedName>
    <definedName name="_______A51" localSheetId="28">[3]Пер!$N$33</definedName>
    <definedName name="_______A51" localSheetId="29">[3]Пер!$N$33</definedName>
    <definedName name="_______A51" localSheetId="30">[3]Пер!$N$33</definedName>
    <definedName name="_______A51" localSheetId="35">[3]Пер!$N$33</definedName>
    <definedName name="_______A51" localSheetId="12">[5]Пер!$N$33</definedName>
    <definedName name="_______A51" localSheetId="13">[5]Пер!$N$33</definedName>
    <definedName name="_______A51" localSheetId="5">[3]Пер!$N$33</definedName>
    <definedName name="_______A51" localSheetId="4">[3]Пер!$N$33</definedName>
    <definedName name="_______A51" localSheetId="9">[3]Пер!$N$33</definedName>
    <definedName name="_______A51" localSheetId="2">[3]Пер!$N$33</definedName>
    <definedName name="_______A51" localSheetId="1">[3]Пер!$N$33</definedName>
    <definedName name="_______A51" localSheetId="7">[3]Пер!$N$33</definedName>
    <definedName name="_______A51" localSheetId="8">[3]Пер!$N$33</definedName>
    <definedName name="_______A51" localSheetId="3">[3]Пер!$N$33</definedName>
    <definedName name="_______A51">[3]Пер!$N$33</definedName>
    <definedName name="_______HAV80" localSheetId="6">#REF!</definedName>
    <definedName name="_______HAV80" localSheetId="18">#REF!</definedName>
    <definedName name="_______HAV80" localSheetId="19">#REF!</definedName>
    <definedName name="_______HAV80" localSheetId="20">#REF!</definedName>
    <definedName name="_______HAV80" localSheetId="23">#REF!</definedName>
    <definedName name="_______HAV80" localSheetId="21">#REF!</definedName>
    <definedName name="_______HAV80" localSheetId="22">#REF!</definedName>
    <definedName name="_______HAV80" localSheetId="24">#REF!</definedName>
    <definedName name="_______HAV80" localSheetId="25">#REF!</definedName>
    <definedName name="_______HAV80" localSheetId="26">#REF!</definedName>
    <definedName name="_______HAV80" localSheetId="27">#REF!</definedName>
    <definedName name="_______HAV80" localSheetId="28">#REF!</definedName>
    <definedName name="_______HAV80" localSheetId="29">#REF!</definedName>
    <definedName name="_______HAV80" localSheetId="30">#REF!</definedName>
    <definedName name="_______HAV80" localSheetId="31">#REF!</definedName>
    <definedName name="_______HAV80" localSheetId="32">#REF!</definedName>
    <definedName name="_______HAV80" localSheetId="33">#REF!</definedName>
    <definedName name="_______HAV80" localSheetId="34">#REF!</definedName>
    <definedName name="_______HAV80" localSheetId="35">#REF!</definedName>
    <definedName name="_______HAV80" localSheetId="12">#REF!</definedName>
    <definedName name="_______HAV80" localSheetId="13">#REF!</definedName>
    <definedName name="_______HAV80" localSheetId="5">#REF!</definedName>
    <definedName name="_______HAV80" localSheetId="4">#REF!</definedName>
    <definedName name="_______HAV80" localSheetId="0">#REF!</definedName>
    <definedName name="_______HAV80" localSheetId="9">#REF!</definedName>
    <definedName name="_______HAV80" localSheetId="2">#REF!</definedName>
    <definedName name="_______HAV80" localSheetId="1">#REF!</definedName>
    <definedName name="_______HAV80" localSheetId="7">#REF!</definedName>
    <definedName name="_______HAV80" localSheetId="8">#REF!</definedName>
    <definedName name="_______HAV80" localSheetId="3">#REF!</definedName>
    <definedName name="_______HAV80">#REF!</definedName>
    <definedName name="_______mes09" localSheetId="6">#REF!</definedName>
    <definedName name="_______mes09" localSheetId="18">#REF!</definedName>
    <definedName name="_______mes09" localSheetId="19">#REF!</definedName>
    <definedName name="_______mes09" localSheetId="20">#REF!</definedName>
    <definedName name="_______mes09" localSheetId="23">#REF!</definedName>
    <definedName name="_______mes09" localSheetId="21">#REF!</definedName>
    <definedName name="_______mes09" localSheetId="22">#REF!</definedName>
    <definedName name="_______mes09" localSheetId="24">#REF!</definedName>
    <definedName name="_______mes09" localSheetId="25">#REF!</definedName>
    <definedName name="_______mes09" localSheetId="26">#REF!</definedName>
    <definedName name="_______mes09" localSheetId="27">#REF!</definedName>
    <definedName name="_______mes09" localSheetId="28">#REF!</definedName>
    <definedName name="_______mes09" localSheetId="29">#REF!</definedName>
    <definedName name="_______mes09" localSheetId="30">#REF!</definedName>
    <definedName name="_______mes09" localSheetId="31">#REF!</definedName>
    <definedName name="_______mes09" localSheetId="32">#REF!</definedName>
    <definedName name="_______mes09" localSheetId="33">#REF!</definedName>
    <definedName name="_______mes09" localSheetId="34">#REF!</definedName>
    <definedName name="_______mes09" localSheetId="35">#REF!</definedName>
    <definedName name="_______mes09" localSheetId="12">#REF!</definedName>
    <definedName name="_______mes09" localSheetId="13">#REF!</definedName>
    <definedName name="_______mes09" localSheetId="5">#REF!</definedName>
    <definedName name="_______mes09" localSheetId="4">#REF!</definedName>
    <definedName name="_______mes09" localSheetId="0">#REF!</definedName>
    <definedName name="_______mes09" localSheetId="9">#REF!</definedName>
    <definedName name="_______mes09" localSheetId="2">#REF!</definedName>
    <definedName name="_______mes09" localSheetId="1">#REF!</definedName>
    <definedName name="_______mes09" localSheetId="7">#REF!</definedName>
    <definedName name="_______mes09" localSheetId="8">#REF!</definedName>
    <definedName name="_______mes09" localSheetId="3">#REF!</definedName>
    <definedName name="_______mes09">#REF!</definedName>
    <definedName name="_______Mes1" localSheetId="6">#REF!</definedName>
    <definedName name="_______Mes1" localSheetId="18">#REF!</definedName>
    <definedName name="_______Mes1" localSheetId="19">#REF!</definedName>
    <definedName name="_______Mes1" localSheetId="20">#REF!</definedName>
    <definedName name="_______Mes1" localSheetId="23">#REF!</definedName>
    <definedName name="_______Mes1" localSheetId="21">#REF!</definedName>
    <definedName name="_______Mes1" localSheetId="22">#REF!</definedName>
    <definedName name="_______Mes1" localSheetId="24">#REF!</definedName>
    <definedName name="_______Mes1" localSheetId="25">#REF!</definedName>
    <definedName name="_______Mes1" localSheetId="26">#REF!</definedName>
    <definedName name="_______Mes1" localSheetId="27">#REF!</definedName>
    <definedName name="_______Mes1" localSheetId="28">#REF!</definedName>
    <definedName name="_______Mes1" localSheetId="29">#REF!</definedName>
    <definedName name="_______Mes1" localSheetId="30">#REF!</definedName>
    <definedName name="_______Mes1" localSheetId="31">#REF!</definedName>
    <definedName name="_______Mes1" localSheetId="32">#REF!</definedName>
    <definedName name="_______Mes1" localSheetId="33">#REF!</definedName>
    <definedName name="_______Mes1" localSheetId="34">#REF!</definedName>
    <definedName name="_______Mes1" localSheetId="35">#REF!</definedName>
    <definedName name="_______Mes1" localSheetId="12">#REF!</definedName>
    <definedName name="_______Mes1" localSheetId="13">#REF!</definedName>
    <definedName name="_______Mes1" localSheetId="5">#REF!</definedName>
    <definedName name="_______Mes1" localSheetId="4">#REF!</definedName>
    <definedName name="_______Mes1" localSheetId="0">#REF!</definedName>
    <definedName name="_______Mes1" localSheetId="9">#REF!</definedName>
    <definedName name="_______Mes1" localSheetId="2">#REF!</definedName>
    <definedName name="_______Mes1" localSheetId="1">#REF!</definedName>
    <definedName name="_______Mes1" localSheetId="7">#REF!</definedName>
    <definedName name="_______Mes1" localSheetId="8">#REF!</definedName>
    <definedName name="_______Mes1" localSheetId="3">#REF!</definedName>
    <definedName name="_______Mes1">#REF!</definedName>
    <definedName name="_______Mes2" localSheetId="6">#REF!</definedName>
    <definedName name="_______Mes2" localSheetId="18">#REF!</definedName>
    <definedName name="_______Mes2" localSheetId="19">#REF!</definedName>
    <definedName name="_______Mes2" localSheetId="20">#REF!</definedName>
    <definedName name="_______Mes2" localSheetId="23">#REF!</definedName>
    <definedName name="_______Mes2" localSheetId="21">#REF!</definedName>
    <definedName name="_______Mes2" localSheetId="22">#REF!</definedName>
    <definedName name="_______Mes2" localSheetId="24">#REF!</definedName>
    <definedName name="_______Mes2" localSheetId="25">#REF!</definedName>
    <definedName name="_______Mes2" localSheetId="26">#REF!</definedName>
    <definedName name="_______Mes2" localSheetId="27">#REF!</definedName>
    <definedName name="_______Mes2" localSheetId="28">#REF!</definedName>
    <definedName name="_______Mes2" localSheetId="29">#REF!</definedName>
    <definedName name="_______Mes2" localSheetId="30">#REF!</definedName>
    <definedName name="_______Mes2" localSheetId="31">#REF!</definedName>
    <definedName name="_______Mes2" localSheetId="32">#REF!</definedName>
    <definedName name="_______Mes2" localSheetId="33">#REF!</definedName>
    <definedName name="_______Mes2" localSheetId="34">#REF!</definedName>
    <definedName name="_______Mes2" localSheetId="35">#REF!</definedName>
    <definedName name="_______Mes2" localSheetId="12">#REF!</definedName>
    <definedName name="_______Mes2" localSheetId="13">#REF!</definedName>
    <definedName name="_______Mes2" localSheetId="5">#REF!</definedName>
    <definedName name="_______Mes2" localSheetId="4">#REF!</definedName>
    <definedName name="_______Mes2" localSheetId="0">#REF!</definedName>
    <definedName name="_______Mes2" localSheetId="9">#REF!</definedName>
    <definedName name="_______Mes2" localSheetId="2">#REF!</definedName>
    <definedName name="_______Mes2" localSheetId="1">#REF!</definedName>
    <definedName name="_______Mes2" localSheetId="7">#REF!</definedName>
    <definedName name="_______Mes2" localSheetId="8">#REF!</definedName>
    <definedName name="_______Mes2" localSheetId="3">#REF!</definedName>
    <definedName name="_______Mes2">#REF!</definedName>
    <definedName name="_______NS80" localSheetId="6">#REF!</definedName>
    <definedName name="_______NS80" localSheetId="18">#REF!</definedName>
    <definedName name="_______NS80" localSheetId="19">#REF!</definedName>
    <definedName name="_______NS80" localSheetId="20">#REF!</definedName>
    <definedName name="_______NS80" localSheetId="23">#REF!</definedName>
    <definedName name="_______NS80" localSheetId="21">#REF!</definedName>
    <definedName name="_______NS80" localSheetId="22">#REF!</definedName>
    <definedName name="_______NS80" localSheetId="24">#REF!</definedName>
    <definedName name="_______NS80" localSheetId="25">#REF!</definedName>
    <definedName name="_______NS80" localSheetId="26">#REF!</definedName>
    <definedName name="_______NS80" localSheetId="27">#REF!</definedName>
    <definedName name="_______NS80" localSheetId="28">#REF!</definedName>
    <definedName name="_______NS80" localSheetId="29">#REF!</definedName>
    <definedName name="_______NS80" localSheetId="30">#REF!</definedName>
    <definedName name="_______NS80" localSheetId="31">#REF!</definedName>
    <definedName name="_______NS80" localSheetId="32">#REF!</definedName>
    <definedName name="_______NS80" localSheetId="33">#REF!</definedName>
    <definedName name="_______NS80" localSheetId="34">#REF!</definedName>
    <definedName name="_______NS80" localSheetId="35">#REF!</definedName>
    <definedName name="_______NS80" localSheetId="12">#REF!</definedName>
    <definedName name="_______NS80" localSheetId="13">#REF!</definedName>
    <definedName name="_______NS80" localSheetId="5">#REF!</definedName>
    <definedName name="_______NS80" localSheetId="4">#REF!</definedName>
    <definedName name="_______NS80" localSheetId="0">#REF!</definedName>
    <definedName name="_______NS80" localSheetId="9">#REF!</definedName>
    <definedName name="_______NS80" localSheetId="2">#REF!</definedName>
    <definedName name="_______NS80" localSheetId="1">#REF!</definedName>
    <definedName name="_______NS80" localSheetId="7">#REF!</definedName>
    <definedName name="_______NS80" localSheetId="8">#REF!</definedName>
    <definedName name="_______NS80" localSheetId="3">#REF!</definedName>
    <definedName name="_______NS80">#REF!</definedName>
    <definedName name="_______PCH3" localSheetId="6">#REF!</definedName>
    <definedName name="_______PCH3" localSheetId="18">#REF!</definedName>
    <definedName name="_______PCH3" localSheetId="19">#REF!</definedName>
    <definedName name="_______PCH3" localSheetId="20">#REF!</definedName>
    <definedName name="_______PCH3" localSheetId="23">#REF!</definedName>
    <definedName name="_______PCH3" localSheetId="21">#REF!</definedName>
    <definedName name="_______PCH3" localSheetId="22">#REF!</definedName>
    <definedName name="_______PCH3" localSheetId="24">#REF!</definedName>
    <definedName name="_______PCH3" localSheetId="25">#REF!</definedName>
    <definedName name="_______PCH3" localSheetId="26">#REF!</definedName>
    <definedName name="_______PCH3" localSheetId="27">#REF!</definedName>
    <definedName name="_______PCH3" localSheetId="28">#REF!</definedName>
    <definedName name="_______PCH3" localSheetId="29">#REF!</definedName>
    <definedName name="_______PCH3" localSheetId="30">#REF!</definedName>
    <definedName name="_______PCH3" localSheetId="31">#REF!</definedName>
    <definedName name="_______PCH3" localSheetId="32">#REF!</definedName>
    <definedName name="_______PCH3" localSheetId="33">#REF!</definedName>
    <definedName name="_______PCH3" localSheetId="34">#REF!</definedName>
    <definedName name="_______PCH3" localSheetId="35">#REF!</definedName>
    <definedName name="_______PCH3" localSheetId="12">#REF!</definedName>
    <definedName name="_______PCH3" localSheetId="13">#REF!</definedName>
    <definedName name="_______PCH3" localSheetId="5">#REF!</definedName>
    <definedName name="_______PCH3" localSheetId="4">#REF!</definedName>
    <definedName name="_______PCH3" localSheetId="0">#REF!</definedName>
    <definedName name="_______PCH3" localSheetId="9">#REF!</definedName>
    <definedName name="_______PCH3" localSheetId="2">#REF!</definedName>
    <definedName name="_______PCH3" localSheetId="1">#REF!</definedName>
    <definedName name="_______PCH3" localSheetId="7">#REF!</definedName>
    <definedName name="_______PCH3" localSheetId="8">#REF!</definedName>
    <definedName name="_______PCH3" localSheetId="3">#REF!</definedName>
    <definedName name="_______PCH3">#REF!</definedName>
    <definedName name="_______PV3" localSheetId="6">#REF!</definedName>
    <definedName name="_______PV3" localSheetId="18">#REF!</definedName>
    <definedName name="_______PV3" localSheetId="19">#REF!</definedName>
    <definedName name="_______PV3" localSheetId="20">#REF!</definedName>
    <definedName name="_______PV3" localSheetId="23">#REF!</definedName>
    <definedName name="_______PV3" localSheetId="21">#REF!</definedName>
    <definedName name="_______PV3" localSheetId="22">#REF!</definedName>
    <definedName name="_______PV3" localSheetId="24">#REF!</definedName>
    <definedName name="_______PV3" localSheetId="25">#REF!</definedName>
    <definedName name="_______PV3" localSheetId="26">#REF!</definedName>
    <definedName name="_______PV3" localSheetId="27">#REF!</definedName>
    <definedName name="_______PV3" localSheetId="28">#REF!</definedName>
    <definedName name="_______PV3" localSheetId="29">#REF!</definedName>
    <definedName name="_______PV3" localSheetId="30">#REF!</definedName>
    <definedName name="_______PV3" localSheetId="31">#REF!</definedName>
    <definedName name="_______PV3" localSheetId="32">#REF!</definedName>
    <definedName name="_______PV3" localSheetId="33">#REF!</definedName>
    <definedName name="_______PV3" localSheetId="34">#REF!</definedName>
    <definedName name="_______PV3" localSheetId="35">#REF!</definedName>
    <definedName name="_______PV3" localSheetId="12">#REF!</definedName>
    <definedName name="_______PV3" localSheetId="13">#REF!</definedName>
    <definedName name="_______PV3" localSheetId="5">#REF!</definedName>
    <definedName name="_______PV3" localSheetId="4">#REF!</definedName>
    <definedName name="_______PV3" localSheetId="0">#REF!</definedName>
    <definedName name="_______PV3" localSheetId="9">#REF!</definedName>
    <definedName name="_______PV3" localSheetId="2">#REF!</definedName>
    <definedName name="_______PV3" localSheetId="1">#REF!</definedName>
    <definedName name="_______PV3" localSheetId="7">#REF!</definedName>
    <definedName name="_______PV3" localSheetId="8">#REF!</definedName>
    <definedName name="_______PV3" localSheetId="3">#REF!</definedName>
    <definedName name="_______PV3">#REF!</definedName>
    <definedName name="______A50" localSheetId="6">[3]Пер!$N$34</definedName>
    <definedName name="______A50" localSheetId="18">[3]Пер!$N$34</definedName>
    <definedName name="______A50" localSheetId="19">[3]Пер!$N$34</definedName>
    <definedName name="______A50" localSheetId="20">[3]Пер!$N$34</definedName>
    <definedName name="______A50" localSheetId="23">[3]Пер!$N$34</definedName>
    <definedName name="______A50" localSheetId="21">[4]Пер!$N$34</definedName>
    <definedName name="______A50" localSheetId="22">[5]Пер!$N$34</definedName>
    <definedName name="______A50" localSheetId="24">[3]Пер!$N$34</definedName>
    <definedName name="______A50" localSheetId="25">[3]Пер!$N$34</definedName>
    <definedName name="______A50" localSheetId="26">[3]Пер!$N$34</definedName>
    <definedName name="______A50" localSheetId="27">[3]Пер!$N$34</definedName>
    <definedName name="______A50" localSheetId="28">[3]Пер!$N$34</definedName>
    <definedName name="______A50" localSheetId="29">[3]Пер!$N$34</definedName>
    <definedName name="______A50" localSheetId="30">[3]Пер!$N$34</definedName>
    <definedName name="______A50" localSheetId="35">[3]Пер!$N$34</definedName>
    <definedName name="______A50" localSheetId="12">[5]Пер!$N$34</definedName>
    <definedName name="______A50" localSheetId="13">[5]Пер!$N$34</definedName>
    <definedName name="______A50" localSheetId="5">[3]Пер!$N$34</definedName>
    <definedName name="______A50" localSheetId="4">[3]Пер!$N$34</definedName>
    <definedName name="______A50" localSheetId="9">[3]Пер!$N$34</definedName>
    <definedName name="______A50" localSheetId="2">[3]Пер!$N$34</definedName>
    <definedName name="______A50" localSheetId="1">[3]Пер!$N$34</definedName>
    <definedName name="______A50" localSheetId="7">[3]Пер!$N$34</definedName>
    <definedName name="______A50" localSheetId="8">[3]Пер!$N$34</definedName>
    <definedName name="______A50" localSheetId="3">[3]Пер!$N$34</definedName>
    <definedName name="______A50">[3]Пер!$N$34</definedName>
    <definedName name="______A51" localSheetId="6">[3]Пер!$N$33</definedName>
    <definedName name="______A51" localSheetId="18">[3]Пер!$N$33</definedName>
    <definedName name="______A51" localSheetId="19">[3]Пер!$N$33</definedName>
    <definedName name="______A51" localSheetId="20">[3]Пер!$N$33</definedName>
    <definedName name="______A51" localSheetId="23">[3]Пер!$N$33</definedName>
    <definedName name="______A51" localSheetId="21">[4]Пер!$N$33</definedName>
    <definedName name="______A51" localSheetId="22">[5]Пер!$N$33</definedName>
    <definedName name="______A51" localSheetId="24">[3]Пер!$N$33</definedName>
    <definedName name="______A51" localSheetId="25">[3]Пер!$N$33</definedName>
    <definedName name="______A51" localSheetId="26">[3]Пер!$N$33</definedName>
    <definedName name="______A51" localSheetId="27">[3]Пер!$N$33</definedName>
    <definedName name="______A51" localSheetId="28">[3]Пер!$N$33</definedName>
    <definedName name="______A51" localSheetId="29">[3]Пер!$N$33</definedName>
    <definedName name="______A51" localSheetId="30">[3]Пер!$N$33</definedName>
    <definedName name="______A51" localSheetId="35">[3]Пер!$N$33</definedName>
    <definedName name="______A51" localSheetId="12">[5]Пер!$N$33</definedName>
    <definedName name="______A51" localSheetId="13">[5]Пер!$N$33</definedName>
    <definedName name="______A51" localSheetId="5">[3]Пер!$N$33</definedName>
    <definedName name="______A51" localSheetId="4">[3]Пер!$N$33</definedName>
    <definedName name="______A51" localSheetId="9">[3]Пер!$N$33</definedName>
    <definedName name="______A51" localSheetId="2">[3]Пер!$N$33</definedName>
    <definedName name="______A51" localSheetId="1">[3]Пер!$N$33</definedName>
    <definedName name="______A51" localSheetId="7">[3]Пер!$N$33</definedName>
    <definedName name="______A51" localSheetId="8">[3]Пер!$N$33</definedName>
    <definedName name="______A51" localSheetId="3">[3]Пер!$N$33</definedName>
    <definedName name="______A51">[3]Пер!$N$33</definedName>
    <definedName name="______HAV80" localSheetId="6">#REF!</definedName>
    <definedName name="______HAV80" localSheetId="18">#REF!</definedName>
    <definedName name="______HAV80" localSheetId="19">#REF!</definedName>
    <definedName name="______HAV80" localSheetId="20">#REF!</definedName>
    <definedName name="______HAV80" localSheetId="23">#REF!</definedName>
    <definedName name="______HAV80" localSheetId="21">#REF!</definedName>
    <definedName name="______HAV80" localSheetId="22">#REF!</definedName>
    <definedName name="______HAV80" localSheetId="24">#REF!</definedName>
    <definedName name="______HAV80" localSheetId="25">#REF!</definedName>
    <definedName name="______HAV80" localSheetId="26">#REF!</definedName>
    <definedName name="______HAV80" localSheetId="27">#REF!</definedName>
    <definedName name="______HAV80" localSheetId="28">#REF!</definedName>
    <definedName name="______HAV80" localSheetId="29">#REF!</definedName>
    <definedName name="______HAV80" localSheetId="30">#REF!</definedName>
    <definedName name="______HAV80" localSheetId="31">#REF!</definedName>
    <definedName name="______HAV80" localSheetId="32">#REF!</definedName>
    <definedName name="______HAV80" localSheetId="33">#REF!</definedName>
    <definedName name="______HAV80" localSheetId="34">#REF!</definedName>
    <definedName name="______HAV80" localSheetId="35">#REF!</definedName>
    <definedName name="______HAV80" localSheetId="12">#REF!</definedName>
    <definedName name="______HAV80" localSheetId="13">#REF!</definedName>
    <definedName name="______HAV80" localSheetId="5">#REF!</definedName>
    <definedName name="______HAV80" localSheetId="4">#REF!</definedName>
    <definedName name="______HAV80" localSheetId="0">#REF!</definedName>
    <definedName name="______HAV80" localSheetId="9">#REF!</definedName>
    <definedName name="______HAV80" localSheetId="2">#REF!</definedName>
    <definedName name="______HAV80" localSheetId="1">#REF!</definedName>
    <definedName name="______HAV80" localSheetId="7">#REF!</definedName>
    <definedName name="______HAV80" localSheetId="8">#REF!</definedName>
    <definedName name="______HAV80" localSheetId="3">#REF!</definedName>
    <definedName name="______HAV80">#REF!</definedName>
    <definedName name="______mes09" localSheetId="6">#REF!</definedName>
    <definedName name="______mes09" localSheetId="18">#REF!</definedName>
    <definedName name="______mes09" localSheetId="19">#REF!</definedName>
    <definedName name="______mes09" localSheetId="20">#REF!</definedName>
    <definedName name="______mes09" localSheetId="23">#REF!</definedName>
    <definedName name="______mes09" localSheetId="21">#REF!</definedName>
    <definedName name="______mes09" localSheetId="22">#REF!</definedName>
    <definedName name="______mes09" localSheetId="24">#REF!</definedName>
    <definedName name="______mes09" localSheetId="25">#REF!</definedName>
    <definedName name="______mes09" localSheetId="26">#REF!</definedName>
    <definedName name="______mes09" localSheetId="27">#REF!</definedName>
    <definedName name="______mes09" localSheetId="28">#REF!</definedName>
    <definedName name="______mes09" localSheetId="29">#REF!</definedName>
    <definedName name="______mes09" localSheetId="30">#REF!</definedName>
    <definedName name="______mes09" localSheetId="31">#REF!</definedName>
    <definedName name="______mes09" localSheetId="32">#REF!</definedName>
    <definedName name="______mes09" localSheetId="33">#REF!</definedName>
    <definedName name="______mes09" localSheetId="34">#REF!</definedName>
    <definedName name="______mes09" localSheetId="35">#REF!</definedName>
    <definedName name="______mes09" localSheetId="12">#REF!</definedName>
    <definedName name="______mes09" localSheetId="13">#REF!</definedName>
    <definedName name="______mes09" localSheetId="5">#REF!</definedName>
    <definedName name="______mes09" localSheetId="4">#REF!</definedName>
    <definedName name="______mes09" localSheetId="0">#REF!</definedName>
    <definedName name="______mes09" localSheetId="9">#REF!</definedName>
    <definedName name="______mes09" localSheetId="2">#REF!</definedName>
    <definedName name="______mes09" localSheetId="1">#REF!</definedName>
    <definedName name="______mes09" localSheetId="7">#REF!</definedName>
    <definedName name="______mes09" localSheetId="8">#REF!</definedName>
    <definedName name="______mes09" localSheetId="3">#REF!</definedName>
    <definedName name="______mes09">#REF!</definedName>
    <definedName name="______Mes1" localSheetId="6">#REF!</definedName>
    <definedName name="______Mes1" localSheetId="18">#REF!</definedName>
    <definedName name="______Mes1" localSheetId="19">#REF!</definedName>
    <definedName name="______Mes1" localSheetId="20">#REF!</definedName>
    <definedName name="______Mes1" localSheetId="23">#REF!</definedName>
    <definedName name="______Mes1" localSheetId="21">#REF!</definedName>
    <definedName name="______Mes1" localSheetId="22">#REF!</definedName>
    <definedName name="______Mes1" localSheetId="24">#REF!</definedName>
    <definedName name="______Mes1" localSheetId="25">#REF!</definedName>
    <definedName name="______Mes1" localSheetId="26">#REF!</definedName>
    <definedName name="______Mes1" localSheetId="27">#REF!</definedName>
    <definedName name="______Mes1" localSheetId="28">#REF!</definedName>
    <definedName name="______Mes1" localSheetId="29">#REF!</definedName>
    <definedName name="______Mes1" localSheetId="30">#REF!</definedName>
    <definedName name="______Mes1" localSheetId="31">#REF!</definedName>
    <definedName name="______Mes1" localSheetId="32">#REF!</definedName>
    <definedName name="______Mes1" localSheetId="33">#REF!</definedName>
    <definedName name="______Mes1" localSheetId="34">#REF!</definedName>
    <definedName name="______Mes1" localSheetId="35">#REF!</definedName>
    <definedName name="______Mes1" localSheetId="12">#REF!</definedName>
    <definedName name="______Mes1" localSheetId="13">#REF!</definedName>
    <definedName name="______Mes1" localSheetId="5">#REF!</definedName>
    <definedName name="______Mes1" localSheetId="4">#REF!</definedName>
    <definedName name="______Mes1" localSheetId="0">#REF!</definedName>
    <definedName name="______Mes1" localSheetId="9">#REF!</definedName>
    <definedName name="______Mes1" localSheetId="2">#REF!</definedName>
    <definedName name="______Mes1" localSheetId="1">#REF!</definedName>
    <definedName name="______Mes1" localSheetId="7">#REF!</definedName>
    <definedName name="______Mes1" localSheetId="8">#REF!</definedName>
    <definedName name="______Mes1" localSheetId="3">#REF!</definedName>
    <definedName name="______Mes1">#REF!</definedName>
    <definedName name="______Mes2" localSheetId="6">#REF!</definedName>
    <definedName name="______Mes2" localSheetId="18">#REF!</definedName>
    <definedName name="______Mes2" localSheetId="19">#REF!</definedName>
    <definedName name="______Mes2" localSheetId="20">#REF!</definedName>
    <definedName name="______Mes2" localSheetId="23">#REF!</definedName>
    <definedName name="______Mes2" localSheetId="21">#REF!</definedName>
    <definedName name="______Mes2" localSheetId="22">#REF!</definedName>
    <definedName name="______Mes2" localSheetId="24">#REF!</definedName>
    <definedName name="______Mes2" localSheetId="25">#REF!</definedName>
    <definedName name="______Mes2" localSheetId="26">#REF!</definedName>
    <definedName name="______Mes2" localSheetId="27">#REF!</definedName>
    <definedName name="______Mes2" localSheetId="28">#REF!</definedName>
    <definedName name="______Mes2" localSheetId="29">#REF!</definedName>
    <definedName name="______Mes2" localSheetId="30">#REF!</definedName>
    <definedName name="______Mes2" localSheetId="31">#REF!</definedName>
    <definedName name="______Mes2" localSheetId="32">#REF!</definedName>
    <definedName name="______Mes2" localSheetId="33">#REF!</definedName>
    <definedName name="______Mes2" localSheetId="34">#REF!</definedName>
    <definedName name="______Mes2" localSheetId="35">#REF!</definedName>
    <definedName name="______Mes2" localSheetId="12">#REF!</definedName>
    <definedName name="______Mes2" localSheetId="13">#REF!</definedName>
    <definedName name="______Mes2" localSheetId="5">#REF!</definedName>
    <definedName name="______Mes2" localSheetId="4">#REF!</definedName>
    <definedName name="______Mes2" localSheetId="0">#REF!</definedName>
    <definedName name="______Mes2" localSheetId="9">#REF!</definedName>
    <definedName name="______Mes2" localSheetId="2">#REF!</definedName>
    <definedName name="______Mes2" localSheetId="1">#REF!</definedName>
    <definedName name="______Mes2" localSheetId="7">#REF!</definedName>
    <definedName name="______Mes2" localSheetId="8">#REF!</definedName>
    <definedName name="______Mes2" localSheetId="3">#REF!</definedName>
    <definedName name="______Mes2">#REF!</definedName>
    <definedName name="______NS80" localSheetId="6">#REF!</definedName>
    <definedName name="______NS80" localSheetId="18">#REF!</definedName>
    <definedName name="______NS80" localSheetId="19">#REF!</definedName>
    <definedName name="______NS80" localSheetId="20">#REF!</definedName>
    <definedName name="______NS80" localSheetId="23">#REF!</definedName>
    <definedName name="______NS80" localSheetId="21">#REF!</definedName>
    <definedName name="______NS80" localSheetId="22">#REF!</definedName>
    <definedName name="______NS80" localSheetId="24">#REF!</definedName>
    <definedName name="______NS80" localSheetId="25">#REF!</definedName>
    <definedName name="______NS80" localSheetId="26">#REF!</definedName>
    <definedName name="______NS80" localSheetId="27">#REF!</definedName>
    <definedName name="______NS80" localSheetId="28">#REF!</definedName>
    <definedName name="______NS80" localSheetId="29">#REF!</definedName>
    <definedName name="______NS80" localSheetId="30">#REF!</definedName>
    <definedName name="______NS80" localSheetId="31">#REF!</definedName>
    <definedName name="______NS80" localSheetId="32">#REF!</definedName>
    <definedName name="______NS80" localSheetId="33">#REF!</definedName>
    <definedName name="______NS80" localSheetId="34">#REF!</definedName>
    <definedName name="______NS80" localSheetId="35">#REF!</definedName>
    <definedName name="______NS80" localSheetId="12">#REF!</definedName>
    <definedName name="______NS80" localSheetId="13">#REF!</definedName>
    <definedName name="______NS80" localSheetId="5">#REF!</definedName>
    <definedName name="______NS80" localSheetId="4">#REF!</definedName>
    <definedName name="______NS80" localSheetId="0">#REF!</definedName>
    <definedName name="______NS80" localSheetId="9">#REF!</definedName>
    <definedName name="______NS80" localSheetId="2">#REF!</definedName>
    <definedName name="______NS80" localSheetId="1">#REF!</definedName>
    <definedName name="______NS80" localSheetId="7">#REF!</definedName>
    <definedName name="______NS80" localSheetId="8">#REF!</definedName>
    <definedName name="______NS80" localSheetId="3">#REF!</definedName>
    <definedName name="______NS80">#REF!</definedName>
    <definedName name="______PCH3" localSheetId="6">#REF!</definedName>
    <definedName name="______PCH3" localSheetId="18">#REF!</definedName>
    <definedName name="______PCH3" localSheetId="19">#REF!</definedName>
    <definedName name="______PCH3" localSheetId="20">#REF!</definedName>
    <definedName name="______PCH3" localSheetId="23">#REF!</definedName>
    <definedName name="______PCH3" localSheetId="21">#REF!</definedName>
    <definedName name="______PCH3" localSheetId="22">#REF!</definedName>
    <definedName name="______PCH3" localSheetId="24">#REF!</definedName>
    <definedName name="______PCH3" localSheetId="25">#REF!</definedName>
    <definedName name="______PCH3" localSheetId="26">#REF!</definedName>
    <definedName name="______PCH3" localSheetId="27">#REF!</definedName>
    <definedName name="______PCH3" localSheetId="28">#REF!</definedName>
    <definedName name="______PCH3" localSheetId="29">#REF!</definedName>
    <definedName name="______PCH3" localSheetId="30">#REF!</definedName>
    <definedName name="______PCH3" localSheetId="31">#REF!</definedName>
    <definedName name="______PCH3" localSheetId="32">#REF!</definedName>
    <definedName name="______PCH3" localSheetId="33">#REF!</definedName>
    <definedName name="______PCH3" localSheetId="34">#REF!</definedName>
    <definedName name="______PCH3" localSheetId="35">#REF!</definedName>
    <definedName name="______PCH3" localSheetId="12">#REF!</definedName>
    <definedName name="______PCH3" localSheetId="13">#REF!</definedName>
    <definedName name="______PCH3" localSheetId="5">#REF!</definedName>
    <definedName name="______PCH3" localSheetId="4">#REF!</definedName>
    <definedName name="______PCH3" localSheetId="0">#REF!</definedName>
    <definedName name="______PCH3" localSheetId="9">#REF!</definedName>
    <definedName name="______PCH3" localSheetId="2">#REF!</definedName>
    <definedName name="______PCH3" localSheetId="1">#REF!</definedName>
    <definedName name="______PCH3" localSheetId="7">#REF!</definedName>
    <definedName name="______PCH3" localSheetId="8">#REF!</definedName>
    <definedName name="______PCH3" localSheetId="3">#REF!</definedName>
    <definedName name="______PCH3">#REF!</definedName>
    <definedName name="______PV3" localSheetId="6">#REF!</definedName>
    <definedName name="______PV3" localSheetId="18">#REF!</definedName>
    <definedName name="______PV3" localSheetId="19">#REF!</definedName>
    <definedName name="______PV3" localSheetId="20">#REF!</definedName>
    <definedName name="______PV3" localSheetId="23">#REF!</definedName>
    <definedName name="______PV3" localSheetId="21">#REF!</definedName>
    <definedName name="______PV3" localSheetId="22">#REF!</definedName>
    <definedName name="______PV3" localSheetId="24">#REF!</definedName>
    <definedName name="______PV3" localSheetId="25">#REF!</definedName>
    <definedName name="______PV3" localSheetId="26">#REF!</definedName>
    <definedName name="______PV3" localSheetId="27">#REF!</definedName>
    <definedName name="______PV3" localSheetId="28">#REF!</definedName>
    <definedName name="______PV3" localSheetId="29">#REF!</definedName>
    <definedName name="______PV3" localSheetId="30">#REF!</definedName>
    <definedName name="______PV3" localSheetId="31">#REF!</definedName>
    <definedName name="______PV3" localSheetId="32">#REF!</definedName>
    <definedName name="______PV3" localSheetId="33">#REF!</definedName>
    <definedName name="______PV3" localSheetId="34">#REF!</definedName>
    <definedName name="______PV3" localSheetId="35">#REF!</definedName>
    <definedName name="______PV3" localSheetId="12">#REF!</definedName>
    <definedName name="______PV3" localSheetId="13">#REF!</definedName>
    <definedName name="______PV3" localSheetId="5">#REF!</definedName>
    <definedName name="______PV3" localSheetId="4">#REF!</definedName>
    <definedName name="______PV3" localSheetId="0">#REF!</definedName>
    <definedName name="______PV3" localSheetId="9">#REF!</definedName>
    <definedName name="______PV3" localSheetId="2">#REF!</definedName>
    <definedName name="______PV3" localSheetId="1">#REF!</definedName>
    <definedName name="______PV3" localSheetId="7">#REF!</definedName>
    <definedName name="______PV3" localSheetId="8">#REF!</definedName>
    <definedName name="______PV3" localSheetId="3">#REF!</definedName>
    <definedName name="______PV3">#REF!</definedName>
    <definedName name="_____A50" localSheetId="6">[3]Пер!$N$34</definedName>
    <definedName name="_____A50" localSheetId="18">[3]Пер!$N$34</definedName>
    <definedName name="_____A50" localSheetId="19">[3]Пер!$N$34</definedName>
    <definedName name="_____A50" localSheetId="20">[3]Пер!$N$34</definedName>
    <definedName name="_____A50" localSheetId="23">[3]Пер!$N$34</definedName>
    <definedName name="_____A50" localSheetId="21">[4]Пер!$N$34</definedName>
    <definedName name="_____A50" localSheetId="22">[5]Пер!$N$34</definedName>
    <definedName name="_____A50" localSheetId="24">[3]Пер!$N$34</definedName>
    <definedName name="_____A50" localSheetId="25">[3]Пер!$N$34</definedName>
    <definedName name="_____A50" localSheetId="26">[3]Пер!$N$34</definedName>
    <definedName name="_____A50" localSheetId="27">[3]Пер!$N$34</definedName>
    <definedName name="_____A50" localSheetId="28">[3]Пер!$N$34</definedName>
    <definedName name="_____A50" localSheetId="29">[3]Пер!$N$34</definedName>
    <definedName name="_____A50" localSheetId="30">[3]Пер!$N$34</definedName>
    <definedName name="_____A50" localSheetId="35">[3]Пер!$N$34</definedName>
    <definedName name="_____A50" localSheetId="12">[5]Пер!$N$34</definedName>
    <definedName name="_____A50" localSheetId="13">[5]Пер!$N$34</definedName>
    <definedName name="_____A50" localSheetId="5">[3]Пер!$N$34</definedName>
    <definedName name="_____A50" localSheetId="4">[3]Пер!$N$34</definedName>
    <definedName name="_____A50" localSheetId="9">[3]Пер!$N$34</definedName>
    <definedName name="_____A50" localSheetId="2">[3]Пер!$N$34</definedName>
    <definedName name="_____A50" localSheetId="1">[3]Пер!$N$34</definedName>
    <definedName name="_____A50" localSheetId="7">[3]Пер!$N$34</definedName>
    <definedName name="_____A50" localSheetId="8">[3]Пер!$N$34</definedName>
    <definedName name="_____A50" localSheetId="3">[3]Пер!$N$34</definedName>
    <definedName name="_____A50">[3]Пер!$N$34</definedName>
    <definedName name="_____A51" localSheetId="6">[3]Пер!$N$33</definedName>
    <definedName name="_____A51" localSheetId="18">[3]Пер!$N$33</definedName>
    <definedName name="_____A51" localSheetId="19">[3]Пер!$N$33</definedName>
    <definedName name="_____A51" localSheetId="20">[3]Пер!$N$33</definedName>
    <definedName name="_____A51" localSheetId="23">[3]Пер!$N$33</definedName>
    <definedName name="_____A51" localSheetId="21">[4]Пер!$N$33</definedName>
    <definedName name="_____A51" localSheetId="22">[5]Пер!$N$33</definedName>
    <definedName name="_____A51" localSheetId="24">[3]Пер!$N$33</definedName>
    <definedName name="_____A51" localSheetId="25">[3]Пер!$N$33</definedName>
    <definedName name="_____A51" localSheetId="26">[3]Пер!$N$33</definedName>
    <definedName name="_____A51" localSheetId="27">[3]Пер!$N$33</definedName>
    <definedName name="_____A51" localSheetId="28">[3]Пер!$N$33</definedName>
    <definedName name="_____A51" localSheetId="29">[3]Пер!$N$33</definedName>
    <definedName name="_____A51" localSheetId="30">[3]Пер!$N$33</definedName>
    <definedName name="_____A51" localSheetId="35">[3]Пер!$N$33</definedName>
    <definedName name="_____A51" localSheetId="12">[5]Пер!$N$33</definedName>
    <definedName name="_____A51" localSheetId="13">[5]Пер!$N$33</definedName>
    <definedName name="_____A51" localSheetId="5">[3]Пер!$N$33</definedName>
    <definedName name="_____A51" localSheetId="4">[3]Пер!$N$33</definedName>
    <definedName name="_____A51" localSheetId="9">[3]Пер!$N$33</definedName>
    <definedName name="_____A51" localSheetId="2">[3]Пер!$N$33</definedName>
    <definedName name="_____A51" localSheetId="1">[3]Пер!$N$33</definedName>
    <definedName name="_____A51" localSheetId="7">[3]Пер!$N$33</definedName>
    <definedName name="_____A51" localSheetId="8">[3]Пер!$N$33</definedName>
    <definedName name="_____A51" localSheetId="3">[3]Пер!$N$33</definedName>
    <definedName name="_____A51">[3]Пер!$N$33</definedName>
    <definedName name="_____d2" localSheetId="6">#REF!</definedName>
    <definedName name="_____d2" localSheetId="18">#REF!</definedName>
    <definedName name="_____d2" localSheetId="19">#REF!</definedName>
    <definedName name="_____d2" localSheetId="20">#REF!</definedName>
    <definedName name="_____d2" localSheetId="23">#REF!</definedName>
    <definedName name="_____d2" localSheetId="21">#REF!</definedName>
    <definedName name="_____d2" localSheetId="22">#REF!</definedName>
    <definedName name="_____d2" localSheetId="24">#REF!</definedName>
    <definedName name="_____d2" localSheetId="25">#REF!</definedName>
    <definedName name="_____d2" localSheetId="26">#REF!</definedName>
    <definedName name="_____d2" localSheetId="27">#REF!</definedName>
    <definedName name="_____d2" localSheetId="28">#REF!</definedName>
    <definedName name="_____d2" localSheetId="29">#REF!</definedName>
    <definedName name="_____d2" localSheetId="30">#REF!</definedName>
    <definedName name="_____d2" localSheetId="31">#REF!</definedName>
    <definedName name="_____d2" localSheetId="32">#REF!</definedName>
    <definedName name="_____d2" localSheetId="33">#REF!</definedName>
    <definedName name="_____d2" localSheetId="34">#REF!</definedName>
    <definedName name="_____d2" localSheetId="35">#REF!</definedName>
    <definedName name="_____d2" localSheetId="12">#REF!</definedName>
    <definedName name="_____d2" localSheetId="13">#REF!</definedName>
    <definedName name="_____d2" localSheetId="5">#REF!</definedName>
    <definedName name="_____d2" localSheetId="4">#REF!</definedName>
    <definedName name="_____d2" localSheetId="0">#REF!</definedName>
    <definedName name="_____d2" localSheetId="9">#REF!</definedName>
    <definedName name="_____d2" localSheetId="2">#REF!</definedName>
    <definedName name="_____d2" localSheetId="1">#REF!</definedName>
    <definedName name="_____d2" localSheetId="7">#REF!</definedName>
    <definedName name="_____d2" localSheetId="8">#REF!</definedName>
    <definedName name="_____d2" localSheetId="3">#REF!</definedName>
    <definedName name="_____d2">#REF!</definedName>
    <definedName name="_____dod44" localSheetId="6">[3]Пер!$N$34</definedName>
    <definedName name="_____dod44" localSheetId="18">[3]Пер!$N$34</definedName>
    <definedName name="_____dod44" localSheetId="19">[3]Пер!$N$34</definedName>
    <definedName name="_____dod44" localSheetId="20">[3]Пер!$N$34</definedName>
    <definedName name="_____dod44" localSheetId="23">[3]Пер!$N$34</definedName>
    <definedName name="_____dod44" localSheetId="21">[4]Пер!$N$34</definedName>
    <definedName name="_____dod44" localSheetId="22">[5]Пер!$N$34</definedName>
    <definedName name="_____dod44" localSheetId="24">[3]Пер!$N$34</definedName>
    <definedName name="_____dod44" localSheetId="25">[3]Пер!$N$34</definedName>
    <definedName name="_____dod44" localSheetId="26">[3]Пер!$N$34</definedName>
    <definedName name="_____dod44" localSheetId="27">[3]Пер!$N$34</definedName>
    <definedName name="_____dod44" localSheetId="28">[3]Пер!$N$34</definedName>
    <definedName name="_____dod44" localSheetId="29">[3]Пер!$N$34</definedName>
    <definedName name="_____dod44" localSheetId="30">[3]Пер!$N$34</definedName>
    <definedName name="_____dod44" localSheetId="35">[3]Пер!$N$34</definedName>
    <definedName name="_____dod44" localSheetId="12">[5]Пер!$N$34</definedName>
    <definedName name="_____dod44" localSheetId="13">[5]Пер!$N$34</definedName>
    <definedName name="_____dod44" localSheetId="5">[3]Пер!$N$34</definedName>
    <definedName name="_____dod44" localSheetId="4">[3]Пер!$N$34</definedName>
    <definedName name="_____dod44" localSheetId="9">[3]Пер!$N$34</definedName>
    <definedName name="_____dod44" localSheetId="2">[3]Пер!$N$34</definedName>
    <definedName name="_____dod44" localSheetId="1">[3]Пер!$N$34</definedName>
    <definedName name="_____dod44" localSheetId="7">[3]Пер!$N$34</definedName>
    <definedName name="_____dod44" localSheetId="8">[3]Пер!$N$34</definedName>
    <definedName name="_____dod44" localSheetId="3">[3]Пер!$N$34</definedName>
    <definedName name="_____dod44">[3]Пер!$N$34</definedName>
    <definedName name="_____HAV80" localSheetId="6">#REF!</definedName>
    <definedName name="_____HAV80" localSheetId="18">#REF!</definedName>
    <definedName name="_____HAV80" localSheetId="19">#REF!</definedName>
    <definedName name="_____HAV80" localSheetId="20">#REF!</definedName>
    <definedName name="_____HAV80" localSheetId="23">#REF!</definedName>
    <definedName name="_____HAV80" localSheetId="21">#REF!</definedName>
    <definedName name="_____HAV80" localSheetId="22">#REF!</definedName>
    <definedName name="_____HAV80" localSheetId="24">#REF!</definedName>
    <definedName name="_____HAV80" localSheetId="25">#REF!</definedName>
    <definedName name="_____HAV80" localSheetId="26">#REF!</definedName>
    <definedName name="_____HAV80" localSheetId="27">#REF!</definedName>
    <definedName name="_____HAV80" localSheetId="28">#REF!</definedName>
    <definedName name="_____HAV80" localSheetId="29">#REF!</definedName>
    <definedName name="_____HAV80" localSheetId="30">#REF!</definedName>
    <definedName name="_____HAV80" localSheetId="31">#REF!</definedName>
    <definedName name="_____HAV80" localSheetId="32">#REF!</definedName>
    <definedName name="_____HAV80" localSheetId="33">#REF!</definedName>
    <definedName name="_____HAV80" localSheetId="34">#REF!</definedName>
    <definedName name="_____HAV80" localSheetId="35">#REF!</definedName>
    <definedName name="_____HAV80" localSheetId="12">#REF!</definedName>
    <definedName name="_____HAV80" localSheetId="13">#REF!</definedName>
    <definedName name="_____HAV80" localSheetId="5">#REF!</definedName>
    <definedName name="_____HAV80" localSheetId="4">#REF!</definedName>
    <definedName name="_____HAV80" localSheetId="0">#REF!</definedName>
    <definedName name="_____HAV80" localSheetId="9">#REF!</definedName>
    <definedName name="_____HAV80" localSheetId="2">#REF!</definedName>
    <definedName name="_____HAV80" localSheetId="1">#REF!</definedName>
    <definedName name="_____HAV80" localSheetId="7">#REF!</definedName>
    <definedName name="_____HAV80" localSheetId="8">#REF!</definedName>
    <definedName name="_____HAV80" localSheetId="3">#REF!</definedName>
    <definedName name="_____HAV80">#REF!</definedName>
    <definedName name="_____mes09" localSheetId="6">#REF!</definedName>
    <definedName name="_____mes09" localSheetId="18">#REF!</definedName>
    <definedName name="_____mes09" localSheetId="19">#REF!</definedName>
    <definedName name="_____mes09" localSheetId="20">#REF!</definedName>
    <definedName name="_____mes09" localSheetId="23">#REF!</definedName>
    <definedName name="_____mes09" localSheetId="21">#REF!</definedName>
    <definedName name="_____mes09" localSheetId="22">#REF!</definedName>
    <definedName name="_____mes09" localSheetId="24">#REF!</definedName>
    <definedName name="_____mes09" localSheetId="25">#REF!</definedName>
    <definedName name="_____mes09" localSheetId="26">#REF!</definedName>
    <definedName name="_____mes09" localSheetId="27">#REF!</definedName>
    <definedName name="_____mes09" localSheetId="28">#REF!</definedName>
    <definedName name="_____mes09" localSheetId="29">#REF!</definedName>
    <definedName name="_____mes09" localSheetId="30">#REF!</definedName>
    <definedName name="_____mes09" localSheetId="31">#REF!</definedName>
    <definedName name="_____mes09" localSheetId="32">#REF!</definedName>
    <definedName name="_____mes09" localSheetId="33">#REF!</definedName>
    <definedName name="_____mes09" localSheetId="34">#REF!</definedName>
    <definedName name="_____mes09" localSheetId="35">#REF!</definedName>
    <definedName name="_____mes09" localSheetId="12">#REF!</definedName>
    <definedName name="_____mes09" localSheetId="13">#REF!</definedName>
    <definedName name="_____mes09" localSheetId="5">#REF!</definedName>
    <definedName name="_____mes09" localSheetId="4">#REF!</definedName>
    <definedName name="_____mes09" localSheetId="0">#REF!</definedName>
    <definedName name="_____mes09" localSheetId="9">#REF!</definedName>
    <definedName name="_____mes09" localSheetId="2">#REF!</definedName>
    <definedName name="_____mes09" localSheetId="1">#REF!</definedName>
    <definedName name="_____mes09" localSheetId="7">#REF!</definedName>
    <definedName name="_____mes09" localSheetId="8">#REF!</definedName>
    <definedName name="_____mes09" localSheetId="3">#REF!</definedName>
    <definedName name="_____mes09">#REF!</definedName>
    <definedName name="_____Mes1" localSheetId="6">#REF!</definedName>
    <definedName name="_____Mes1" localSheetId="18">#REF!</definedName>
    <definedName name="_____Mes1" localSheetId="19">#REF!</definedName>
    <definedName name="_____Mes1" localSheetId="20">#REF!</definedName>
    <definedName name="_____Mes1" localSheetId="23">#REF!</definedName>
    <definedName name="_____Mes1" localSheetId="21">#REF!</definedName>
    <definedName name="_____Mes1" localSheetId="22">#REF!</definedName>
    <definedName name="_____Mes1" localSheetId="24">#REF!</definedName>
    <definedName name="_____Mes1" localSheetId="25">#REF!</definedName>
    <definedName name="_____Mes1" localSheetId="26">#REF!</definedName>
    <definedName name="_____Mes1" localSheetId="27">#REF!</definedName>
    <definedName name="_____Mes1" localSheetId="28">#REF!</definedName>
    <definedName name="_____Mes1" localSheetId="29">#REF!</definedName>
    <definedName name="_____Mes1" localSheetId="30">#REF!</definedName>
    <definedName name="_____Mes1" localSheetId="31">#REF!</definedName>
    <definedName name="_____Mes1" localSheetId="32">#REF!</definedName>
    <definedName name="_____Mes1" localSheetId="33">#REF!</definedName>
    <definedName name="_____Mes1" localSheetId="34">#REF!</definedName>
    <definedName name="_____Mes1" localSheetId="35">#REF!</definedName>
    <definedName name="_____Mes1" localSheetId="12">#REF!</definedName>
    <definedName name="_____Mes1" localSheetId="13">#REF!</definedName>
    <definedName name="_____Mes1" localSheetId="5">#REF!</definedName>
    <definedName name="_____Mes1" localSheetId="4">#REF!</definedName>
    <definedName name="_____Mes1" localSheetId="0">#REF!</definedName>
    <definedName name="_____Mes1" localSheetId="9">#REF!</definedName>
    <definedName name="_____Mes1" localSheetId="2">#REF!</definedName>
    <definedName name="_____Mes1" localSheetId="1">#REF!</definedName>
    <definedName name="_____Mes1" localSheetId="7">#REF!</definedName>
    <definedName name="_____Mes1" localSheetId="8">#REF!</definedName>
    <definedName name="_____Mes1" localSheetId="3">#REF!</definedName>
    <definedName name="_____Mes1">#REF!</definedName>
    <definedName name="_____Mes2" localSheetId="6">#REF!</definedName>
    <definedName name="_____Mes2" localSheetId="18">#REF!</definedName>
    <definedName name="_____Mes2" localSheetId="19">#REF!</definedName>
    <definedName name="_____Mes2" localSheetId="20">#REF!</definedName>
    <definedName name="_____Mes2" localSheetId="23">#REF!</definedName>
    <definedName name="_____Mes2" localSheetId="21">#REF!</definedName>
    <definedName name="_____Mes2" localSheetId="22">#REF!</definedName>
    <definedName name="_____Mes2" localSheetId="24">#REF!</definedName>
    <definedName name="_____Mes2" localSheetId="25">#REF!</definedName>
    <definedName name="_____Mes2" localSheetId="26">#REF!</definedName>
    <definedName name="_____Mes2" localSheetId="27">#REF!</definedName>
    <definedName name="_____Mes2" localSheetId="28">#REF!</definedName>
    <definedName name="_____Mes2" localSheetId="29">#REF!</definedName>
    <definedName name="_____Mes2" localSheetId="30">#REF!</definedName>
    <definedName name="_____Mes2" localSheetId="31">#REF!</definedName>
    <definedName name="_____Mes2" localSheetId="32">#REF!</definedName>
    <definedName name="_____Mes2" localSheetId="33">#REF!</definedName>
    <definedName name="_____Mes2" localSheetId="34">#REF!</definedName>
    <definedName name="_____Mes2" localSheetId="35">#REF!</definedName>
    <definedName name="_____Mes2" localSheetId="12">#REF!</definedName>
    <definedName name="_____Mes2" localSheetId="13">#REF!</definedName>
    <definedName name="_____Mes2" localSheetId="5">#REF!</definedName>
    <definedName name="_____Mes2" localSheetId="4">#REF!</definedName>
    <definedName name="_____Mes2" localSheetId="0">#REF!</definedName>
    <definedName name="_____Mes2" localSheetId="9">#REF!</definedName>
    <definedName name="_____Mes2" localSheetId="2">#REF!</definedName>
    <definedName name="_____Mes2" localSheetId="1">#REF!</definedName>
    <definedName name="_____Mes2" localSheetId="7">#REF!</definedName>
    <definedName name="_____Mes2" localSheetId="8">#REF!</definedName>
    <definedName name="_____Mes2" localSheetId="3">#REF!</definedName>
    <definedName name="_____Mes2">#REF!</definedName>
    <definedName name="_____NS80" localSheetId="6">#REF!</definedName>
    <definedName name="_____NS80" localSheetId="18">#REF!</definedName>
    <definedName name="_____NS80" localSheetId="19">#REF!</definedName>
    <definedName name="_____NS80" localSheetId="20">#REF!</definedName>
    <definedName name="_____NS80" localSheetId="23">#REF!</definedName>
    <definedName name="_____NS80" localSheetId="21">#REF!</definedName>
    <definedName name="_____NS80" localSheetId="22">#REF!</definedName>
    <definedName name="_____NS80" localSheetId="24">#REF!</definedName>
    <definedName name="_____NS80" localSheetId="25">#REF!</definedName>
    <definedName name="_____NS80" localSheetId="26">#REF!</definedName>
    <definedName name="_____NS80" localSheetId="27">#REF!</definedName>
    <definedName name="_____NS80" localSheetId="28">#REF!</definedName>
    <definedName name="_____NS80" localSheetId="29">#REF!</definedName>
    <definedName name="_____NS80" localSheetId="30">#REF!</definedName>
    <definedName name="_____NS80" localSheetId="31">#REF!</definedName>
    <definedName name="_____NS80" localSheetId="32">#REF!</definedName>
    <definedName name="_____NS80" localSheetId="33">#REF!</definedName>
    <definedName name="_____NS80" localSheetId="34">#REF!</definedName>
    <definedName name="_____NS80" localSheetId="35">#REF!</definedName>
    <definedName name="_____NS80" localSheetId="12">#REF!</definedName>
    <definedName name="_____NS80" localSheetId="13">#REF!</definedName>
    <definedName name="_____NS80" localSheetId="5">#REF!</definedName>
    <definedName name="_____NS80" localSheetId="4">#REF!</definedName>
    <definedName name="_____NS80" localSheetId="0">#REF!</definedName>
    <definedName name="_____NS80" localSheetId="9">#REF!</definedName>
    <definedName name="_____NS80" localSheetId="2">#REF!</definedName>
    <definedName name="_____NS80" localSheetId="1">#REF!</definedName>
    <definedName name="_____NS80" localSheetId="7">#REF!</definedName>
    <definedName name="_____NS80" localSheetId="8">#REF!</definedName>
    <definedName name="_____NS80" localSheetId="3">#REF!</definedName>
    <definedName name="_____NS80">#REF!</definedName>
    <definedName name="_____PCH3" localSheetId="6">#REF!</definedName>
    <definedName name="_____PCH3" localSheetId="18">#REF!</definedName>
    <definedName name="_____PCH3" localSheetId="19">#REF!</definedName>
    <definedName name="_____PCH3" localSheetId="20">#REF!</definedName>
    <definedName name="_____PCH3" localSheetId="23">#REF!</definedName>
    <definedName name="_____PCH3" localSheetId="21">#REF!</definedName>
    <definedName name="_____PCH3" localSheetId="22">#REF!</definedName>
    <definedName name="_____PCH3" localSheetId="24">#REF!</definedName>
    <definedName name="_____PCH3" localSheetId="25">#REF!</definedName>
    <definedName name="_____PCH3" localSheetId="26">#REF!</definedName>
    <definedName name="_____PCH3" localSheetId="27">#REF!</definedName>
    <definedName name="_____PCH3" localSheetId="28">#REF!</definedName>
    <definedName name="_____PCH3" localSheetId="29">#REF!</definedName>
    <definedName name="_____PCH3" localSheetId="30">#REF!</definedName>
    <definedName name="_____PCH3" localSheetId="31">#REF!</definedName>
    <definedName name="_____PCH3" localSheetId="32">#REF!</definedName>
    <definedName name="_____PCH3" localSheetId="33">#REF!</definedName>
    <definedName name="_____PCH3" localSheetId="34">#REF!</definedName>
    <definedName name="_____PCH3" localSheetId="35">#REF!</definedName>
    <definedName name="_____PCH3" localSheetId="12">#REF!</definedName>
    <definedName name="_____PCH3" localSheetId="13">#REF!</definedName>
    <definedName name="_____PCH3" localSheetId="5">#REF!</definedName>
    <definedName name="_____PCH3" localSheetId="4">#REF!</definedName>
    <definedName name="_____PCH3" localSheetId="0">#REF!</definedName>
    <definedName name="_____PCH3" localSheetId="9">#REF!</definedName>
    <definedName name="_____PCH3" localSheetId="2">#REF!</definedName>
    <definedName name="_____PCH3" localSheetId="1">#REF!</definedName>
    <definedName name="_____PCH3" localSheetId="7">#REF!</definedName>
    <definedName name="_____PCH3" localSheetId="8">#REF!</definedName>
    <definedName name="_____PCH3" localSheetId="3">#REF!</definedName>
    <definedName name="_____PCH3">#REF!</definedName>
    <definedName name="_____PV3" localSheetId="6">#REF!</definedName>
    <definedName name="_____PV3" localSheetId="18">#REF!</definedName>
    <definedName name="_____PV3" localSheetId="19">#REF!</definedName>
    <definedName name="_____PV3" localSheetId="20">#REF!</definedName>
    <definedName name="_____PV3" localSheetId="23">#REF!</definedName>
    <definedName name="_____PV3" localSheetId="21">#REF!</definedName>
    <definedName name="_____PV3" localSheetId="22">#REF!</definedName>
    <definedName name="_____PV3" localSheetId="24">#REF!</definedName>
    <definedName name="_____PV3" localSheetId="25">#REF!</definedName>
    <definedName name="_____PV3" localSheetId="26">#REF!</definedName>
    <definedName name="_____PV3" localSheetId="27">#REF!</definedName>
    <definedName name="_____PV3" localSheetId="28">#REF!</definedName>
    <definedName name="_____PV3" localSheetId="29">#REF!</definedName>
    <definedName name="_____PV3" localSheetId="30">#REF!</definedName>
    <definedName name="_____PV3" localSheetId="31">#REF!</definedName>
    <definedName name="_____PV3" localSheetId="32">#REF!</definedName>
    <definedName name="_____PV3" localSheetId="33">#REF!</definedName>
    <definedName name="_____PV3" localSheetId="34">#REF!</definedName>
    <definedName name="_____PV3" localSheetId="35">#REF!</definedName>
    <definedName name="_____PV3" localSheetId="12">#REF!</definedName>
    <definedName name="_____PV3" localSheetId="13">#REF!</definedName>
    <definedName name="_____PV3" localSheetId="5">#REF!</definedName>
    <definedName name="_____PV3" localSheetId="4">#REF!</definedName>
    <definedName name="_____PV3" localSheetId="0">#REF!</definedName>
    <definedName name="_____PV3" localSheetId="9">#REF!</definedName>
    <definedName name="_____PV3" localSheetId="2">#REF!</definedName>
    <definedName name="_____PV3" localSheetId="1">#REF!</definedName>
    <definedName name="_____PV3" localSheetId="7">#REF!</definedName>
    <definedName name="_____PV3" localSheetId="8">#REF!</definedName>
    <definedName name="_____PV3" localSheetId="3">#REF!</definedName>
    <definedName name="_____PV3">#REF!</definedName>
    <definedName name="____A50" localSheetId="6">[3]Пер!$N$34</definedName>
    <definedName name="____A50" localSheetId="18">[3]Пер!$N$34</definedName>
    <definedName name="____A50" localSheetId="19">[3]Пер!$N$34</definedName>
    <definedName name="____A50" localSheetId="20">[3]Пер!$N$34</definedName>
    <definedName name="____A50" localSheetId="23">[3]Пер!$N$34</definedName>
    <definedName name="____A50" localSheetId="21">[4]Пер!$N$34</definedName>
    <definedName name="____A50" localSheetId="22">[5]Пер!$N$34</definedName>
    <definedName name="____A50" localSheetId="24">[3]Пер!$N$34</definedName>
    <definedName name="____A50" localSheetId="25">[3]Пер!$N$34</definedName>
    <definedName name="____A50" localSheetId="26">[3]Пер!$N$34</definedName>
    <definedName name="____A50" localSheetId="27">[3]Пер!$N$34</definedName>
    <definedName name="____A50" localSheetId="28">[3]Пер!$N$34</definedName>
    <definedName name="____A50" localSheetId="29">[3]Пер!$N$34</definedName>
    <definedName name="____A50" localSheetId="30">[3]Пер!$N$34</definedName>
    <definedName name="____A50" localSheetId="35">[3]Пер!$N$34</definedName>
    <definedName name="____A50" localSheetId="12">[5]Пер!$N$34</definedName>
    <definedName name="____A50" localSheetId="13">[5]Пер!$N$34</definedName>
    <definedName name="____A50" localSheetId="5">[3]Пер!$N$34</definedName>
    <definedName name="____A50" localSheetId="4">[3]Пер!$N$34</definedName>
    <definedName name="____A50" localSheetId="9">[3]Пер!$N$34</definedName>
    <definedName name="____A50" localSheetId="2">[3]Пер!$N$34</definedName>
    <definedName name="____A50" localSheetId="1">[3]Пер!$N$34</definedName>
    <definedName name="____A50" localSheetId="7">[3]Пер!$N$34</definedName>
    <definedName name="____A50" localSheetId="8">[3]Пер!$N$34</definedName>
    <definedName name="____A50" localSheetId="3">[3]Пер!$N$34</definedName>
    <definedName name="____A50">[3]Пер!$N$34</definedName>
    <definedName name="____A51" localSheetId="6">[3]Пер!$N$33</definedName>
    <definedName name="____A51" localSheetId="18">[3]Пер!$N$33</definedName>
    <definedName name="____A51" localSheetId="19">[3]Пер!$N$33</definedName>
    <definedName name="____A51" localSheetId="20">[3]Пер!$N$33</definedName>
    <definedName name="____A51" localSheetId="23">[3]Пер!$N$33</definedName>
    <definedName name="____A51" localSheetId="21">[4]Пер!$N$33</definedName>
    <definedName name="____A51" localSheetId="22">[5]Пер!$N$33</definedName>
    <definedName name="____A51" localSheetId="24">[3]Пер!$N$33</definedName>
    <definedName name="____A51" localSheetId="25">[3]Пер!$N$33</definedName>
    <definedName name="____A51" localSheetId="26">[3]Пер!$N$33</definedName>
    <definedName name="____A51" localSheetId="27">[3]Пер!$N$33</definedName>
    <definedName name="____A51" localSheetId="28">[3]Пер!$N$33</definedName>
    <definedName name="____A51" localSheetId="29">[3]Пер!$N$33</definedName>
    <definedName name="____A51" localSheetId="30">[3]Пер!$N$33</definedName>
    <definedName name="____A51" localSheetId="35">[3]Пер!$N$33</definedName>
    <definedName name="____A51" localSheetId="12">[5]Пер!$N$33</definedName>
    <definedName name="____A51" localSheetId="13">[5]Пер!$N$33</definedName>
    <definedName name="____A51" localSheetId="5">[3]Пер!$N$33</definedName>
    <definedName name="____A51" localSheetId="4">[3]Пер!$N$33</definedName>
    <definedName name="____A51" localSheetId="9">[3]Пер!$N$33</definedName>
    <definedName name="____A51" localSheetId="2">[3]Пер!$N$33</definedName>
    <definedName name="____A51" localSheetId="1">[3]Пер!$N$33</definedName>
    <definedName name="____A51" localSheetId="7">[3]Пер!$N$33</definedName>
    <definedName name="____A51" localSheetId="8">[3]Пер!$N$33</definedName>
    <definedName name="____A51" localSheetId="3">[3]Пер!$N$33</definedName>
    <definedName name="____A51">[3]Пер!$N$33</definedName>
    <definedName name="____d2" localSheetId="6">#REF!</definedName>
    <definedName name="____d2" localSheetId="18">#REF!</definedName>
    <definedName name="____d2" localSheetId="19">#REF!</definedName>
    <definedName name="____d2" localSheetId="20">#REF!</definedName>
    <definedName name="____d2" localSheetId="23">#REF!</definedName>
    <definedName name="____d2" localSheetId="21">#REF!</definedName>
    <definedName name="____d2" localSheetId="22">#REF!</definedName>
    <definedName name="____d2" localSheetId="24">#REF!</definedName>
    <definedName name="____d2" localSheetId="25">#REF!</definedName>
    <definedName name="____d2" localSheetId="26">#REF!</definedName>
    <definedName name="____d2" localSheetId="27">#REF!</definedName>
    <definedName name="____d2" localSheetId="28">#REF!</definedName>
    <definedName name="____d2" localSheetId="29">#REF!</definedName>
    <definedName name="____d2" localSheetId="30">#REF!</definedName>
    <definedName name="____d2" localSheetId="31">#REF!</definedName>
    <definedName name="____d2" localSheetId="32">#REF!</definedName>
    <definedName name="____d2" localSheetId="33">#REF!</definedName>
    <definedName name="____d2" localSheetId="34">#REF!</definedName>
    <definedName name="____d2" localSheetId="35">#REF!</definedName>
    <definedName name="____d2" localSheetId="12">#REF!</definedName>
    <definedName name="____d2" localSheetId="13">#REF!</definedName>
    <definedName name="____d2" localSheetId="5">#REF!</definedName>
    <definedName name="____d2" localSheetId="4">#REF!</definedName>
    <definedName name="____d2" localSheetId="0">#REF!</definedName>
    <definedName name="____d2" localSheetId="9">#REF!</definedName>
    <definedName name="____d2" localSheetId="2">#REF!</definedName>
    <definedName name="____d2" localSheetId="1">#REF!</definedName>
    <definedName name="____d2" localSheetId="7">#REF!</definedName>
    <definedName name="____d2" localSheetId="8">#REF!</definedName>
    <definedName name="____d2" localSheetId="3">#REF!</definedName>
    <definedName name="____d2">#REF!</definedName>
    <definedName name="____dod44" localSheetId="6">[3]Пер!$N$34</definedName>
    <definedName name="____dod44" localSheetId="18">[3]Пер!$N$34</definedName>
    <definedName name="____dod44" localSheetId="19">[3]Пер!$N$34</definedName>
    <definedName name="____dod44" localSheetId="20">[3]Пер!$N$34</definedName>
    <definedName name="____dod44" localSheetId="23">[3]Пер!$N$34</definedName>
    <definedName name="____dod44" localSheetId="21">[4]Пер!$N$34</definedName>
    <definedName name="____dod44" localSheetId="22">[5]Пер!$N$34</definedName>
    <definedName name="____dod44" localSheetId="24">[3]Пер!$N$34</definedName>
    <definedName name="____dod44" localSheetId="25">[3]Пер!$N$34</definedName>
    <definedName name="____dod44" localSheetId="26">[3]Пер!$N$34</definedName>
    <definedName name="____dod44" localSheetId="27">[3]Пер!$N$34</definedName>
    <definedName name="____dod44" localSheetId="28">[3]Пер!$N$34</definedName>
    <definedName name="____dod44" localSheetId="29">[3]Пер!$N$34</definedName>
    <definedName name="____dod44" localSheetId="30">[3]Пер!$N$34</definedName>
    <definedName name="____dod44" localSheetId="35">[3]Пер!$N$34</definedName>
    <definedName name="____dod44" localSheetId="12">[5]Пер!$N$34</definedName>
    <definedName name="____dod44" localSheetId="13">[5]Пер!$N$34</definedName>
    <definedName name="____dod44" localSheetId="5">[3]Пер!$N$34</definedName>
    <definedName name="____dod44" localSheetId="4">[3]Пер!$N$34</definedName>
    <definedName name="____dod44" localSheetId="9">[3]Пер!$N$34</definedName>
    <definedName name="____dod44" localSheetId="2">[3]Пер!$N$34</definedName>
    <definedName name="____dod44" localSheetId="1">[3]Пер!$N$34</definedName>
    <definedName name="____dod44" localSheetId="7">[3]Пер!$N$34</definedName>
    <definedName name="____dod44" localSheetId="8">[3]Пер!$N$34</definedName>
    <definedName name="____dod44" localSheetId="3">[3]Пер!$N$34</definedName>
    <definedName name="____dod44">[3]Пер!$N$34</definedName>
    <definedName name="____HAV80" localSheetId="6">#REF!</definedName>
    <definedName name="____HAV80" localSheetId="18">#REF!</definedName>
    <definedName name="____HAV80" localSheetId="19">#REF!</definedName>
    <definedName name="____HAV80" localSheetId="20">#REF!</definedName>
    <definedName name="____HAV80" localSheetId="23">#REF!</definedName>
    <definedName name="____HAV80" localSheetId="21">#REF!</definedName>
    <definedName name="____HAV80" localSheetId="22">#REF!</definedName>
    <definedName name="____HAV80" localSheetId="24">#REF!</definedName>
    <definedName name="____HAV80" localSheetId="25">#REF!</definedName>
    <definedName name="____HAV80" localSheetId="26">#REF!</definedName>
    <definedName name="____HAV80" localSheetId="27">#REF!</definedName>
    <definedName name="____HAV80" localSheetId="28">#REF!</definedName>
    <definedName name="____HAV80" localSheetId="29">#REF!</definedName>
    <definedName name="____HAV80" localSheetId="30">#REF!</definedName>
    <definedName name="____HAV80" localSheetId="31">#REF!</definedName>
    <definedName name="____HAV80" localSheetId="32">#REF!</definedName>
    <definedName name="____HAV80" localSheetId="33">#REF!</definedName>
    <definedName name="____HAV80" localSheetId="34">#REF!</definedName>
    <definedName name="____HAV80" localSheetId="35">#REF!</definedName>
    <definedName name="____HAV80" localSheetId="12">#REF!</definedName>
    <definedName name="____HAV80" localSheetId="13">#REF!</definedName>
    <definedName name="____HAV80" localSheetId="5">#REF!</definedName>
    <definedName name="____HAV80" localSheetId="4">#REF!</definedName>
    <definedName name="____HAV80" localSheetId="0">#REF!</definedName>
    <definedName name="____HAV80" localSheetId="9">#REF!</definedName>
    <definedName name="____HAV80" localSheetId="2">#REF!</definedName>
    <definedName name="____HAV80" localSheetId="1">#REF!</definedName>
    <definedName name="____HAV80" localSheetId="7">#REF!</definedName>
    <definedName name="____HAV80" localSheetId="8">#REF!</definedName>
    <definedName name="____HAV80" localSheetId="3">#REF!</definedName>
    <definedName name="____HAV80">#REF!</definedName>
    <definedName name="____mes09" localSheetId="6">#REF!</definedName>
    <definedName name="____mes09" localSheetId="18">#REF!</definedName>
    <definedName name="____mes09" localSheetId="19">#REF!</definedName>
    <definedName name="____mes09" localSheetId="20">#REF!</definedName>
    <definedName name="____mes09" localSheetId="23">#REF!</definedName>
    <definedName name="____mes09" localSheetId="21">#REF!</definedName>
    <definedName name="____mes09" localSheetId="22">#REF!</definedName>
    <definedName name="____mes09" localSheetId="24">#REF!</definedName>
    <definedName name="____mes09" localSheetId="25">#REF!</definedName>
    <definedName name="____mes09" localSheetId="26">#REF!</definedName>
    <definedName name="____mes09" localSheetId="27">#REF!</definedName>
    <definedName name="____mes09" localSheetId="28">#REF!</definedName>
    <definedName name="____mes09" localSheetId="29">#REF!</definedName>
    <definedName name="____mes09" localSheetId="30">#REF!</definedName>
    <definedName name="____mes09" localSheetId="31">#REF!</definedName>
    <definedName name="____mes09" localSheetId="32">#REF!</definedName>
    <definedName name="____mes09" localSheetId="33">#REF!</definedName>
    <definedName name="____mes09" localSheetId="34">#REF!</definedName>
    <definedName name="____mes09" localSheetId="35">#REF!</definedName>
    <definedName name="____mes09" localSheetId="12">#REF!</definedName>
    <definedName name="____mes09" localSheetId="13">#REF!</definedName>
    <definedName name="____mes09" localSheetId="5">#REF!</definedName>
    <definedName name="____mes09" localSheetId="4">#REF!</definedName>
    <definedName name="____mes09" localSheetId="0">#REF!</definedName>
    <definedName name="____mes09" localSheetId="9">#REF!</definedName>
    <definedName name="____mes09" localSheetId="2">#REF!</definedName>
    <definedName name="____mes09" localSheetId="1">#REF!</definedName>
    <definedName name="____mes09" localSheetId="7">#REF!</definedName>
    <definedName name="____mes09" localSheetId="8">#REF!</definedName>
    <definedName name="____mes09" localSheetId="3">#REF!</definedName>
    <definedName name="____mes09">#REF!</definedName>
    <definedName name="____Mes1" localSheetId="6">#REF!</definedName>
    <definedName name="____Mes1" localSheetId="18">#REF!</definedName>
    <definedName name="____Mes1" localSheetId="19">#REF!</definedName>
    <definedName name="____Mes1" localSheetId="20">#REF!</definedName>
    <definedName name="____Mes1" localSheetId="23">#REF!</definedName>
    <definedName name="____Mes1" localSheetId="21">#REF!</definedName>
    <definedName name="____Mes1" localSheetId="22">#REF!</definedName>
    <definedName name="____Mes1" localSheetId="24">#REF!</definedName>
    <definedName name="____Mes1" localSheetId="25">#REF!</definedName>
    <definedName name="____Mes1" localSheetId="26">#REF!</definedName>
    <definedName name="____Mes1" localSheetId="27">#REF!</definedName>
    <definedName name="____Mes1" localSheetId="28">#REF!</definedName>
    <definedName name="____Mes1" localSheetId="29">#REF!</definedName>
    <definedName name="____Mes1" localSheetId="30">#REF!</definedName>
    <definedName name="____Mes1" localSheetId="31">#REF!</definedName>
    <definedName name="____Mes1" localSheetId="32">#REF!</definedName>
    <definedName name="____Mes1" localSheetId="33">#REF!</definedName>
    <definedName name="____Mes1" localSheetId="34">#REF!</definedName>
    <definedName name="____Mes1" localSheetId="35">#REF!</definedName>
    <definedName name="____Mes1" localSheetId="12">#REF!</definedName>
    <definedName name="____Mes1" localSheetId="13">#REF!</definedName>
    <definedName name="____Mes1" localSheetId="5">#REF!</definedName>
    <definedName name="____Mes1" localSheetId="4">#REF!</definedName>
    <definedName name="____Mes1" localSheetId="0">#REF!</definedName>
    <definedName name="____Mes1" localSheetId="9">#REF!</definedName>
    <definedName name="____Mes1" localSheetId="2">#REF!</definedName>
    <definedName name="____Mes1" localSheetId="1">#REF!</definedName>
    <definedName name="____Mes1" localSheetId="7">#REF!</definedName>
    <definedName name="____Mes1" localSheetId="8">#REF!</definedName>
    <definedName name="____Mes1" localSheetId="3">#REF!</definedName>
    <definedName name="____Mes1">#REF!</definedName>
    <definedName name="____Mes2" localSheetId="6">#REF!</definedName>
    <definedName name="____Mes2" localSheetId="18">#REF!</definedName>
    <definedName name="____Mes2" localSheetId="19">#REF!</definedName>
    <definedName name="____Mes2" localSheetId="20">#REF!</definedName>
    <definedName name="____Mes2" localSheetId="23">#REF!</definedName>
    <definedName name="____Mes2" localSheetId="21">#REF!</definedName>
    <definedName name="____Mes2" localSheetId="22">#REF!</definedName>
    <definedName name="____Mes2" localSheetId="24">#REF!</definedName>
    <definedName name="____Mes2" localSheetId="25">#REF!</definedName>
    <definedName name="____Mes2" localSheetId="26">#REF!</definedName>
    <definedName name="____Mes2" localSheetId="27">#REF!</definedName>
    <definedName name="____Mes2" localSheetId="28">#REF!</definedName>
    <definedName name="____Mes2" localSheetId="29">#REF!</definedName>
    <definedName name="____Mes2" localSheetId="30">#REF!</definedName>
    <definedName name="____Mes2" localSheetId="31">#REF!</definedName>
    <definedName name="____Mes2" localSheetId="32">#REF!</definedName>
    <definedName name="____Mes2" localSheetId="33">#REF!</definedName>
    <definedName name="____Mes2" localSheetId="34">#REF!</definedName>
    <definedName name="____Mes2" localSheetId="35">#REF!</definedName>
    <definedName name="____Mes2" localSheetId="12">#REF!</definedName>
    <definedName name="____Mes2" localSheetId="13">#REF!</definedName>
    <definedName name="____Mes2" localSheetId="5">#REF!</definedName>
    <definedName name="____Mes2" localSheetId="4">#REF!</definedName>
    <definedName name="____Mes2" localSheetId="0">#REF!</definedName>
    <definedName name="____Mes2" localSheetId="9">#REF!</definedName>
    <definedName name="____Mes2" localSheetId="2">#REF!</definedName>
    <definedName name="____Mes2" localSheetId="1">#REF!</definedName>
    <definedName name="____Mes2" localSheetId="7">#REF!</definedName>
    <definedName name="____Mes2" localSheetId="8">#REF!</definedName>
    <definedName name="____Mes2" localSheetId="3">#REF!</definedName>
    <definedName name="____Mes2">#REF!</definedName>
    <definedName name="____NS80" localSheetId="6">#REF!</definedName>
    <definedName name="____NS80" localSheetId="18">#REF!</definedName>
    <definedName name="____NS80" localSheetId="19">#REF!</definedName>
    <definedName name="____NS80" localSheetId="20">#REF!</definedName>
    <definedName name="____NS80" localSheetId="23">#REF!</definedName>
    <definedName name="____NS80" localSheetId="21">#REF!</definedName>
    <definedName name="____NS80" localSheetId="22">#REF!</definedName>
    <definedName name="____NS80" localSheetId="24">#REF!</definedName>
    <definedName name="____NS80" localSheetId="25">#REF!</definedName>
    <definedName name="____NS80" localSheetId="26">#REF!</definedName>
    <definedName name="____NS80" localSheetId="27">#REF!</definedName>
    <definedName name="____NS80" localSheetId="28">#REF!</definedName>
    <definedName name="____NS80" localSheetId="29">#REF!</definedName>
    <definedName name="____NS80" localSheetId="30">#REF!</definedName>
    <definedName name="____NS80" localSheetId="31">#REF!</definedName>
    <definedName name="____NS80" localSheetId="32">#REF!</definedName>
    <definedName name="____NS80" localSheetId="33">#REF!</definedName>
    <definedName name="____NS80" localSheetId="34">#REF!</definedName>
    <definedName name="____NS80" localSheetId="35">#REF!</definedName>
    <definedName name="____NS80" localSheetId="12">#REF!</definedName>
    <definedName name="____NS80" localSheetId="13">#REF!</definedName>
    <definedName name="____NS80" localSheetId="5">#REF!</definedName>
    <definedName name="____NS80" localSheetId="4">#REF!</definedName>
    <definedName name="____NS80" localSheetId="0">#REF!</definedName>
    <definedName name="____NS80" localSheetId="9">#REF!</definedName>
    <definedName name="____NS80" localSheetId="2">#REF!</definedName>
    <definedName name="____NS80" localSheetId="1">#REF!</definedName>
    <definedName name="____NS80" localSheetId="7">#REF!</definedName>
    <definedName name="____NS80" localSheetId="8">#REF!</definedName>
    <definedName name="____NS80" localSheetId="3">#REF!</definedName>
    <definedName name="____NS80">#REF!</definedName>
    <definedName name="____PCH3" localSheetId="6">#REF!</definedName>
    <definedName name="____PCH3" localSheetId="18">#REF!</definedName>
    <definedName name="____PCH3" localSheetId="19">#REF!</definedName>
    <definedName name="____PCH3" localSheetId="20">#REF!</definedName>
    <definedName name="____PCH3" localSheetId="23">#REF!</definedName>
    <definedName name="____PCH3" localSheetId="21">#REF!</definedName>
    <definedName name="____PCH3" localSheetId="22">#REF!</definedName>
    <definedName name="____PCH3" localSheetId="24">#REF!</definedName>
    <definedName name="____PCH3" localSheetId="25">#REF!</definedName>
    <definedName name="____PCH3" localSheetId="26">#REF!</definedName>
    <definedName name="____PCH3" localSheetId="27">#REF!</definedName>
    <definedName name="____PCH3" localSheetId="28">#REF!</definedName>
    <definedName name="____PCH3" localSheetId="29">#REF!</definedName>
    <definedName name="____PCH3" localSheetId="30">#REF!</definedName>
    <definedName name="____PCH3" localSheetId="31">#REF!</definedName>
    <definedName name="____PCH3" localSheetId="32">#REF!</definedName>
    <definedName name="____PCH3" localSheetId="33">#REF!</definedName>
    <definedName name="____PCH3" localSheetId="34">#REF!</definedName>
    <definedName name="____PCH3" localSheetId="35">#REF!</definedName>
    <definedName name="____PCH3" localSheetId="12">#REF!</definedName>
    <definedName name="____PCH3" localSheetId="13">#REF!</definedName>
    <definedName name="____PCH3" localSheetId="5">#REF!</definedName>
    <definedName name="____PCH3" localSheetId="4">#REF!</definedName>
    <definedName name="____PCH3" localSheetId="0">#REF!</definedName>
    <definedName name="____PCH3" localSheetId="9">#REF!</definedName>
    <definedName name="____PCH3" localSheetId="2">#REF!</definedName>
    <definedName name="____PCH3" localSheetId="1">#REF!</definedName>
    <definedName name="____PCH3" localSheetId="7">#REF!</definedName>
    <definedName name="____PCH3" localSheetId="8">#REF!</definedName>
    <definedName name="____PCH3" localSheetId="3">#REF!</definedName>
    <definedName name="____PCH3">#REF!</definedName>
    <definedName name="____PV3" localSheetId="6">#REF!</definedName>
    <definedName name="____PV3" localSheetId="18">#REF!</definedName>
    <definedName name="____PV3" localSheetId="19">#REF!</definedName>
    <definedName name="____PV3" localSheetId="20">#REF!</definedName>
    <definedName name="____PV3" localSheetId="23">#REF!</definedName>
    <definedName name="____PV3" localSheetId="21">#REF!</definedName>
    <definedName name="____PV3" localSheetId="22">#REF!</definedName>
    <definedName name="____PV3" localSheetId="24">#REF!</definedName>
    <definedName name="____PV3" localSheetId="25">#REF!</definedName>
    <definedName name="____PV3" localSheetId="26">#REF!</definedName>
    <definedName name="____PV3" localSheetId="27">#REF!</definedName>
    <definedName name="____PV3" localSheetId="28">#REF!</definedName>
    <definedName name="____PV3" localSheetId="29">#REF!</definedName>
    <definedName name="____PV3" localSheetId="30">#REF!</definedName>
    <definedName name="____PV3" localSheetId="31">#REF!</definedName>
    <definedName name="____PV3" localSheetId="32">#REF!</definedName>
    <definedName name="____PV3" localSheetId="33">#REF!</definedName>
    <definedName name="____PV3" localSheetId="34">#REF!</definedName>
    <definedName name="____PV3" localSheetId="35">#REF!</definedName>
    <definedName name="____PV3" localSheetId="12">#REF!</definedName>
    <definedName name="____PV3" localSheetId="13">#REF!</definedName>
    <definedName name="____PV3" localSheetId="5">#REF!</definedName>
    <definedName name="____PV3" localSheetId="4">#REF!</definedName>
    <definedName name="____PV3" localSheetId="0">#REF!</definedName>
    <definedName name="____PV3" localSheetId="9">#REF!</definedName>
    <definedName name="____PV3" localSheetId="2">#REF!</definedName>
    <definedName name="____PV3" localSheetId="1">#REF!</definedName>
    <definedName name="____PV3" localSheetId="7">#REF!</definedName>
    <definedName name="____PV3" localSheetId="8">#REF!</definedName>
    <definedName name="____PV3" localSheetId="3">#REF!</definedName>
    <definedName name="____PV3">#REF!</definedName>
    <definedName name="___A50">[6]Пер!$N$34</definedName>
    <definedName name="___A51">[6]Пер!$N$33</definedName>
    <definedName name="___d2" localSheetId="6">#REF!</definedName>
    <definedName name="___d2" localSheetId="18">#REF!</definedName>
    <definedName name="___d2" localSheetId="19">#REF!</definedName>
    <definedName name="___d2" localSheetId="20">#REF!</definedName>
    <definedName name="___d2" localSheetId="23">#REF!</definedName>
    <definedName name="___d2" localSheetId="21">#REF!</definedName>
    <definedName name="___d2" localSheetId="22">#REF!</definedName>
    <definedName name="___d2" localSheetId="24">#REF!</definedName>
    <definedName name="___d2" localSheetId="25">#REF!</definedName>
    <definedName name="___d2" localSheetId="26">#REF!</definedName>
    <definedName name="___d2" localSheetId="27">#REF!</definedName>
    <definedName name="___d2" localSheetId="28">#REF!</definedName>
    <definedName name="___d2" localSheetId="29">#REF!</definedName>
    <definedName name="___d2" localSheetId="30">#REF!</definedName>
    <definedName name="___d2" localSheetId="31">#REF!</definedName>
    <definedName name="___d2" localSheetId="32">#REF!</definedName>
    <definedName name="___d2" localSheetId="33">#REF!</definedName>
    <definedName name="___d2" localSheetId="34">#REF!</definedName>
    <definedName name="___d2" localSheetId="35">#REF!</definedName>
    <definedName name="___d2" localSheetId="12">#REF!</definedName>
    <definedName name="___d2" localSheetId="13">#REF!</definedName>
    <definedName name="___d2" localSheetId="5">#REF!</definedName>
    <definedName name="___d2" localSheetId="4">#REF!</definedName>
    <definedName name="___d2" localSheetId="0">#REF!</definedName>
    <definedName name="___d2" localSheetId="9">#REF!</definedName>
    <definedName name="___d2" localSheetId="2">#REF!</definedName>
    <definedName name="___d2" localSheetId="1">#REF!</definedName>
    <definedName name="___d2" localSheetId="7">#REF!</definedName>
    <definedName name="___d2" localSheetId="8">#REF!</definedName>
    <definedName name="___d2" localSheetId="3">#REF!</definedName>
    <definedName name="___d2">#REF!</definedName>
    <definedName name="___dod4" localSheetId="6">[3]Пер!$N$34</definedName>
    <definedName name="___dod4" localSheetId="18">[3]Пер!$N$34</definedName>
    <definedName name="___dod4" localSheetId="19">[3]Пер!$N$34</definedName>
    <definedName name="___dod4" localSheetId="20">[3]Пер!$N$34</definedName>
    <definedName name="___dod4" localSheetId="23">[3]Пер!$N$34</definedName>
    <definedName name="___dod4" localSheetId="21">[4]Пер!$N$34</definedName>
    <definedName name="___dod4" localSheetId="22">[5]Пер!$N$34</definedName>
    <definedName name="___dod4" localSheetId="24">[3]Пер!$N$34</definedName>
    <definedName name="___dod4" localSheetId="25">[3]Пер!$N$34</definedName>
    <definedName name="___dod4" localSheetId="26">[3]Пер!$N$34</definedName>
    <definedName name="___dod4" localSheetId="27">[3]Пер!$N$34</definedName>
    <definedName name="___dod4" localSheetId="28">[3]Пер!$N$34</definedName>
    <definedName name="___dod4" localSheetId="29">[3]Пер!$N$34</definedName>
    <definedName name="___dod4" localSheetId="30">[3]Пер!$N$34</definedName>
    <definedName name="___dod4" localSheetId="35">[3]Пер!$N$34</definedName>
    <definedName name="___dod4" localSheetId="12">[5]Пер!$N$34</definedName>
    <definedName name="___dod4" localSheetId="13">[5]Пер!$N$34</definedName>
    <definedName name="___dod4" localSheetId="5">[3]Пер!$N$34</definedName>
    <definedName name="___dod4" localSheetId="4">[3]Пер!$N$34</definedName>
    <definedName name="___dod4" localSheetId="9">[3]Пер!$N$34</definedName>
    <definedName name="___dod4" localSheetId="2">[3]Пер!$N$34</definedName>
    <definedName name="___dod4" localSheetId="1">[3]Пер!$N$34</definedName>
    <definedName name="___dod4" localSheetId="7">[3]Пер!$N$34</definedName>
    <definedName name="___dod4" localSheetId="8">[3]Пер!$N$34</definedName>
    <definedName name="___dod4" localSheetId="3">[3]Пер!$N$34</definedName>
    <definedName name="___dod4">[3]Пер!$N$34</definedName>
    <definedName name="___dod44" localSheetId="6">[3]Пер!$N$34</definedName>
    <definedName name="___dod44" localSheetId="18">[3]Пер!$N$34</definedName>
    <definedName name="___dod44" localSheetId="19">[3]Пер!$N$34</definedName>
    <definedName name="___dod44" localSheetId="20">[3]Пер!$N$34</definedName>
    <definedName name="___dod44" localSheetId="23">[3]Пер!$N$34</definedName>
    <definedName name="___dod44" localSheetId="21">[4]Пер!$N$34</definedName>
    <definedName name="___dod44" localSheetId="22">[5]Пер!$N$34</definedName>
    <definedName name="___dod44" localSheetId="24">[3]Пер!$N$34</definedName>
    <definedName name="___dod44" localSheetId="25">[3]Пер!$N$34</definedName>
    <definedName name="___dod44" localSheetId="26">[3]Пер!$N$34</definedName>
    <definedName name="___dod44" localSheetId="27">[3]Пер!$N$34</definedName>
    <definedName name="___dod44" localSheetId="28">[3]Пер!$N$34</definedName>
    <definedName name="___dod44" localSheetId="29">[3]Пер!$N$34</definedName>
    <definedName name="___dod44" localSheetId="30">[3]Пер!$N$34</definedName>
    <definedName name="___dod44" localSheetId="35">[3]Пер!$N$34</definedName>
    <definedName name="___dod44" localSheetId="12">[5]Пер!$N$34</definedName>
    <definedName name="___dod44" localSheetId="13">[5]Пер!$N$34</definedName>
    <definedName name="___dod44" localSheetId="5">[3]Пер!$N$34</definedName>
    <definedName name="___dod44" localSheetId="4">[3]Пер!$N$34</definedName>
    <definedName name="___dod44" localSheetId="9">[3]Пер!$N$34</definedName>
    <definedName name="___dod44" localSheetId="2">[3]Пер!$N$34</definedName>
    <definedName name="___dod44" localSheetId="1">[3]Пер!$N$34</definedName>
    <definedName name="___dod44" localSheetId="7">[3]Пер!$N$34</definedName>
    <definedName name="___dod44" localSheetId="8">[3]Пер!$N$34</definedName>
    <definedName name="___dod44" localSheetId="3">[3]Пер!$N$34</definedName>
    <definedName name="___dod44">[3]Пер!$N$34</definedName>
    <definedName name="___HAV80" localSheetId="6">#REF!</definedName>
    <definedName name="___HAV80" localSheetId="18">#REF!</definedName>
    <definedName name="___HAV80" localSheetId="19">#REF!</definedName>
    <definedName name="___HAV80" localSheetId="20">#REF!</definedName>
    <definedName name="___HAV80" localSheetId="23">#REF!</definedName>
    <definedName name="___HAV80" localSheetId="21">#REF!</definedName>
    <definedName name="___HAV80" localSheetId="22">#REF!</definedName>
    <definedName name="___HAV80" localSheetId="24">#REF!</definedName>
    <definedName name="___HAV80" localSheetId="25">#REF!</definedName>
    <definedName name="___HAV80" localSheetId="26">#REF!</definedName>
    <definedName name="___HAV80" localSheetId="27">#REF!</definedName>
    <definedName name="___HAV80" localSheetId="28">#REF!</definedName>
    <definedName name="___HAV80" localSheetId="29">#REF!</definedName>
    <definedName name="___HAV80" localSheetId="30">#REF!</definedName>
    <definedName name="___HAV80" localSheetId="31">#REF!</definedName>
    <definedName name="___HAV80" localSheetId="32">#REF!</definedName>
    <definedName name="___HAV80" localSheetId="33">#REF!</definedName>
    <definedName name="___HAV80" localSheetId="34">#REF!</definedName>
    <definedName name="___HAV80" localSheetId="35">#REF!</definedName>
    <definedName name="___HAV80" localSheetId="12">#REF!</definedName>
    <definedName name="___HAV80" localSheetId="13">#REF!</definedName>
    <definedName name="___HAV80" localSheetId="5">#REF!</definedName>
    <definedName name="___HAV80" localSheetId="4">#REF!</definedName>
    <definedName name="___HAV80" localSheetId="0">#REF!</definedName>
    <definedName name="___HAV80" localSheetId="9">#REF!</definedName>
    <definedName name="___HAV80" localSheetId="2">#REF!</definedName>
    <definedName name="___HAV80" localSheetId="1">#REF!</definedName>
    <definedName name="___HAV80" localSheetId="7">#REF!</definedName>
    <definedName name="___HAV80" localSheetId="8">#REF!</definedName>
    <definedName name="___HAV80" localSheetId="3">#REF!</definedName>
    <definedName name="___HAV80">#REF!</definedName>
    <definedName name="___mes09" localSheetId="6">#REF!</definedName>
    <definedName name="___mes09" localSheetId="18">#REF!</definedName>
    <definedName name="___mes09" localSheetId="19">#REF!</definedName>
    <definedName name="___mes09" localSheetId="20">#REF!</definedName>
    <definedName name="___mes09" localSheetId="23">#REF!</definedName>
    <definedName name="___mes09" localSheetId="21">#REF!</definedName>
    <definedName name="___mes09" localSheetId="22">#REF!</definedName>
    <definedName name="___mes09" localSheetId="24">#REF!</definedName>
    <definedName name="___mes09" localSheetId="25">#REF!</definedName>
    <definedName name="___mes09" localSheetId="26">#REF!</definedName>
    <definedName name="___mes09" localSheetId="27">#REF!</definedName>
    <definedName name="___mes09" localSheetId="28">#REF!</definedName>
    <definedName name="___mes09" localSheetId="29">#REF!</definedName>
    <definedName name="___mes09" localSheetId="30">#REF!</definedName>
    <definedName name="___mes09" localSheetId="31">#REF!</definedName>
    <definedName name="___mes09" localSheetId="32">#REF!</definedName>
    <definedName name="___mes09" localSheetId="33">#REF!</definedName>
    <definedName name="___mes09" localSheetId="34">#REF!</definedName>
    <definedName name="___mes09" localSheetId="35">#REF!</definedName>
    <definedName name="___mes09" localSheetId="12">#REF!</definedName>
    <definedName name="___mes09" localSheetId="13">#REF!</definedName>
    <definedName name="___mes09" localSheetId="5">#REF!</definedName>
    <definedName name="___mes09" localSheetId="4">#REF!</definedName>
    <definedName name="___mes09" localSheetId="0">#REF!</definedName>
    <definedName name="___mes09" localSheetId="9">#REF!</definedName>
    <definedName name="___mes09" localSheetId="2">#REF!</definedName>
    <definedName name="___mes09" localSheetId="1">#REF!</definedName>
    <definedName name="___mes09" localSheetId="7">#REF!</definedName>
    <definedName name="___mes09" localSheetId="8">#REF!</definedName>
    <definedName name="___mes09" localSheetId="3">#REF!</definedName>
    <definedName name="___mes09">#REF!</definedName>
    <definedName name="___Mes1" localSheetId="6">#REF!</definedName>
    <definedName name="___Mes1" localSheetId="18">#REF!</definedName>
    <definedName name="___Mes1" localSheetId="19">#REF!</definedName>
    <definedName name="___Mes1" localSheetId="20">#REF!</definedName>
    <definedName name="___Mes1" localSheetId="23">#REF!</definedName>
    <definedName name="___Mes1" localSheetId="21">#REF!</definedName>
    <definedName name="___Mes1" localSheetId="22">#REF!</definedName>
    <definedName name="___Mes1" localSheetId="24">#REF!</definedName>
    <definedName name="___Mes1" localSheetId="25">#REF!</definedName>
    <definedName name="___Mes1" localSheetId="26">#REF!</definedName>
    <definedName name="___Mes1" localSheetId="27">#REF!</definedName>
    <definedName name="___Mes1" localSheetId="28">#REF!</definedName>
    <definedName name="___Mes1" localSheetId="29">#REF!</definedName>
    <definedName name="___Mes1" localSheetId="30">#REF!</definedName>
    <definedName name="___Mes1" localSheetId="31">#REF!</definedName>
    <definedName name="___Mes1" localSheetId="32">#REF!</definedName>
    <definedName name="___Mes1" localSheetId="33">#REF!</definedName>
    <definedName name="___Mes1" localSheetId="34">#REF!</definedName>
    <definedName name="___Mes1" localSheetId="35">#REF!</definedName>
    <definedName name="___Mes1" localSheetId="12">#REF!</definedName>
    <definedName name="___Mes1" localSheetId="13">#REF!</definedName>
    <definedName name="___Mes1" localSheetId="5">#REF!</definedName>
    <definedName name="___Mes1" localSheetId="4">#REF!</definedName>
    <definedName name="___Mes1" localSheetId="0">#REF!</definedName>
    <definedName name="___Mes1" localSheetId="9">#REF!</definedName>
    <definedName name="___Mes1" localSheetId="2">#REF!</definedName>
    <definedName name="___Mes1" localSheetId="1">#REF!</definedName>
    <definedName name="___Mes1" localSheetId="7">#REF!</definedName>
    <definedName name="___Mes1" localSheetId="8">#REF!</definedName>
    <definedName name="___Mes1" localSheetId="3">#REF!</definedName>
    <definedName name="___Mes1">#REF!</definedName>
    <definedName name="___Mes2" localSheetId="6">#REF!</definedName>
    <definedName name="___Mes2" localSheetId="18">#REF!</definedName>
    <definedName name="___Mes2" localSheetId="19">#REF!</definedName>
    <definedName name="___Mes2" localSheetId="20">#REF!</definedName>
    <definedName name="___Mes2" localSheetId="23">#REF!</definedName>
    <definedName name="___Mes2" localSheetId="21">#REF!</definedName>
    <definedName name="___Mes2" localSheetId="22">#REF!</definedName>
    <definedName name="___Mes2" localSheetId="24">#REF!</definedName>
    <definedName name="___Mes2" localSheetId="25">#REF!</definedName>
    <definedName name="___Mes2" localSheetId="26">#REF!</definedName>
    <definedName name="___Mes2" localSheetId="27">#REF!</definedName>
    <definedName name="___Mes2" localSheetId="28">#REF!</definedName>
    <definedName name="___Mes2" localSheetId="29">#REF!</definedName>
    <definedName name="___Mes2" localSheetId="30">#REF!</definedName>
    <definedName name="___Mes2" localSheetId="31">#REF!</definedName>
    <definedName name="___Mes2" localSheetId="32">#REF!</definedName>
    <definedName name="___Mes2" localSheetId="33">#REF!</definedName>
    <definedName name="___Mes2" localSheetId="34">#REF!</definedName>
    <definedName name="___Mes2" localSheetId="35">#REF!</definedName>
    <definedName name="___Mes2" localSheetId="12">#REF!</definedName>
    <definedName name="___Mes2" localSheetId="13">#REF!</definedName>
    <definedName name="___Mes2" localSheetId="5">#REF!</definedName>
    <definedName name="___Mes2" localSheetId="4">#REF!</definedName>
    <definedName name="___Mes2" localSheetId="0">#REF!</definedName>
    <definedName name="___Mes2" localSheetId="9">#REF!</definedName>
    <definedName name="___Mes2" localSheetId="2">#REF!</definedName>
    <definedName name="___Mes2" localSheetId="1">#REF!</definedName>
    <definedName name="___Mes2" localSheetId="7">#REF!</definedName>
    <definedName name="___Mes2" localSheetId="8">#REF!</definedName>
    <definedName name="___Mes2" localSheetId="3">#REF!</definedName>
    <definedName name="___Mes2">#REF!</definedName>
    <definedName name="___NS80" localSheetId="6">#REF!</definedName>
    <definedName name="___NS80" localSheetId="18">#REF!</definedName>
    <definedName name="___NS80" localSheetId="19">#REF!</definedName>
    <definedName name="___NS80" localSheetId="20">#REF!</definedName>
    <definedName name="___NS80" localSheetId="23">#REF!</definedName>
    <definedName name="___NS80" localSheetId="21">#REF!</definedName>
    <definedName name="___NS80" localSheetId="22">#REF!</definedName>
    <definedName name="___NS80" localSheetId="24">#REF!</definedName>
    <definedName name="___NS80" localSheetId="25">#REF!</definedName>
    <definedName name="___NS80" localSheetId="26">#REF!</definedName>
    <definedName name="___NS80" localSheetId="27">#REF!</definedName>
    <definedName name="___NS80" localSheetId="28">#REF!</definedName>
    <definedName name="___NS80" localSheetId="29">#REF!</definedName>
    <definedName name="___NS80" localSheetId="30">#REF!</definedName>
    <definedName name="___NS80" localSheetId="31">#REF!</definedName>
    <definedName name="___NS80" localSheetId="32">#REF!</definedName>
    <definedName name="___NS80" localSheetId="33">#REF!</definedName>
    <definedName name="___NS80" localSheetId="34">#REF!</definedName>
    <definedName name="___NS80" localSheetId="35">#REF!</definedName>
    <definedName name="___NS80" localSheetId="12">#REF!</definedName>
    <definedName name="___NS80" localSheetId="13">#REF!</definedName>
    <definedName name="___NS80" localSheetId="5">#REF!</definedName>
    <definedName name="___NS80" localSheetId="4">#REF!</definedName>
    <definedName name="___NS80" localSheetId="0">#REF!</definedName>
    <definedName name="___NS80" localSheetId="9">#REF!</definedName>
    <definedName name="___NS80" localSheetId="2">#REF!</definedName>
    <definedName name="___NS80" localSheetId="1">#REF!</definedName>
    <definedName name="___NS80" localSheetId="7">#REF!</definedName>
    <definedName name="___NS80" localSheetId="8">#REF!</definedName>
    <definedName name="___NS80" localSheetId="3">#REF!</definedName>
    <definedName name="___NS80">#REF!</definedName>
    <definedName name="___PCH3" localSheetId="6">#REF!</definedName>
    <definedName name="___PCH3" localSheetId="18">#REF!</definedName>
    <definedName name="___PCH3" localSheetId="19">#REF!</definedName>
    <definedName name="___PCH3" localSheetId="20">#REF!</definedName>
    <definedName name="___PCH3" localSheetId="23">#REF!</definedName>
    <definedName name="___PCH3" localSheetId="21">#REF!</definedName>
    <definedName name="___PCH3" localSheetId="22">#REF!</definedName>
    <definedName name="___PCH3" localSheetId="24">#REF!</definedName>
    <definedName name="___PCH3" localSheetId="25">#REF!</definedName>
    <definedName name="___PCH3" localSheetId="26">#REF!</definedName>
    <definedName name="___PCH3" localSheetId="27">#REF!</definedName>
    <definedName name="___PCH3" localSheetId="28">#REF!</definedName>
    <definedName name="___PCH3" localSheetId="29">#REF!</definedName>
    <definedName name="___PCH3" localSheetId="30">#REF!</definedName>
    <definedName name="___PCH3" localSheetId="31">#REF!</definedName>
    <definedName name="___PCH3" localSheetId="32">#REF!</definedName>
    <definedName name="___PCH3" localSheetId="33">#REF!</definedName>
    <definedName name="___PCH3" localSheetId="34">#REF!</definedName>
    <definedName name="___PCH3" localSheetId="35">#REF!</definedName>
    <definedName name="___PCH3" localSheetId="12">#REF!</definedName>
    <definedName name="___PCH3" localSheetId="13">#REF!</definedName>
    <definedName name="___PCH3" localSheetId="5">#REF!</definedName>
    <definedName name="___PCH3" localSheetId="4">#REF!</definedName>
    <definedName name="___PCH3" localSheetId="0">#REF!</definedName>
    <definedName name="___PCH3" localSheetId="9">#REF!</definedName>
    <definedName name="___PCH3" localSheetId="2">#REF!</definedName>
    <definedName name="___PCH3" localSheetId="1">#REF!</definedName>
    <definedName name="___PCH3" localSheetId="7">#REF!</definedName>
    <definedName name="___PCH3" localSheetId="8">#REF!</definedName>
    <definedName name="___PCH3" localSheetId="3">#REF!</definedName>
    <definedName name="___PCH3">#REF!</definedName>
    <definedName name="___PV3" localSheetId="6">#REF!</definedName>
    <definedName name="___PV3" localSheetId="18">#REF!</definedName>
    <definedName name="___PV3" localSheetId="19">#REF!</definedName>
    <definedName name="___PV3" localSheetId="20">#REF!</definedName>
    <definedName name="___PV3" localSheetId="23">#REF!</definedName>
    <definedName name="___PV3" localSheetId="21">#REF!</definedName>
    <definedName name="___PV3" localSheetId="22">#REF!</definedName>
    <definedName name="___PV3" localSheetId="24">#REF!</definedName>
    <definedName name="___PV3" localSheetId="25">#REF!</definedName>
    <definedName name="___PV3" localSheetId="26">#REF!</definedName>
    <definedName name="___PV3" localSheetId="27">#REF!</definedName>
    <definedName name="___PV3" localSheetId="28">#REF!</definedName>
    <definedName name="___PV3" localSheetId="29">#REF!</definedName>
    <definedName name="___PV3" localSheetId="30">#REF!</definedName>
    <definedName name="___PV3" localSheetId="31">#REF!</definedName>
    <definedName name="___PV3" localSheetId="32">#REF!</definedName>
    <definedName name="___PV3" localSheetId="33">#REF!</definedName>
    <definedName name="___PV3" localSheetId="34">#REF!</definedName>
    <definedName name="___PV3" localSheetId="35">#REF!</definedName>
    <definedName name="___PV3" localSheetId="12">#REF!</definedName>
    <definedName name="___PV3" localSheetId="13">#REF!</definedName>
    <definedName name="___PV3" localSheetId="5">#REF!</definedName>
    <definedName name="___PV3" localSheetId="4">#REF!</definedName>
    <definedName name="___PV3" localSheetId="0">#REF!</definedName>
    <definedName name="___PV3" localSheetId="9">#REF!</definedName>
    <definedName name="___PV3" localSheetId="2">#REF!</definedName>
    <definedName name="___PV3" localSheetId="1">#REF!</definedName>
    <definedName name="___PV3" localSheetId="7">#REF!</definedName>
    <definedName name="___PV3" localSheetId="8">#REF!</definedName>
    <definedName name="___PV3" localSheetId="3">#REF!</definedName>
    <definedName name="___PV3">#REF!</definedName>
    <definedName name="___T110100" localSheetId="6">'[7]110100:240603'!$R$8</definedName>
    <definedName name="___T110100" localSheetId="18">'[7]110100:240603'!$R$8</definedName>
    <definedName name="___T110100" localSheetId="19">'[7]110100:240603'!$R$8</definedName>
    <definedName name="___T110100" localSheetId="20">'[7]110100:240603'!$R$8</definedName>
    <definedName name="___T110100" localSheetId="23">'[7]110100:240603'!$R$8</definedName>
    <definedName name="___T110100" localSheetId="21">'[8]110100:240603'!$R$8</definedName>
    <definedName name="___T110100" localSheetId="22">'[9]110100:240603'!$R$8</definedName>
    <definedName name="___T110100" localSheetId="24">'[7]110100:240603'!$R$8</definedName>
    <definedName name="___T110100" localSheetId="25">'[7]110100:240603'!$R$8</definedName>
    <definedName name="___T110100" localSheetId="26">'[7]110100:240603'!$R$8</definedName>
    <definedName name="___T110100" localSheetId="27">'[7]110100:240603'!$R$8</definedName>
    <definedName name="___T110100" localSheetId="28">'[7]110100:240603'!$R$8</definedName>
    <definedName name="___T110100" localSheetId="29">'[7]110100:240603'!$R$8</definedName>
    <definedName name="___T110100" localSheetId="30">'[7]110100:240603'!$R$8</definedName>
    <definedName name="___T110100" localSheetId="35">'[7]110100:240603'!$R$8</definedName>
    <definedName name="___T110100" localSheetId="12">'[9]110100:240603'!$R$8</definedName>
    <definedName name="___T110100" localSheetId="13">'[9]110100:240603'!$R$8</definedName>
    <definedName name="___T110100" localSheetId="5">'[7]110100:240603'!$R$8</definedName>
    <definedName name="___T110100" localSheetId="4">'[7]110100:240603'!$R$8</definedName>
    <definedName name="___T110100" localSheetId="9">'[7]110100:240603'!$R$8</definedName>
    <definedName name="___T110100" localSheetId="2">'[7]110100:240603'!$R$8</definedName>
    <definedName name="___T110100" localSheetId="1">'[7]110100:240603'!$R$8</definedName>
    <definedName name="___T110100" localSheetId="7">'[7]110100:240603'!$R$8</definedName>
    <definedName name="___T110100" localSheetId="8">'[7]110100:240603'!$R$8</definedName>
    <definedName name="___T110100" localSheetId="3">'[7]110100:240603'!$R$8</definedName>
    <definedName name="___T110100">'[7]110100:240603'!$R$8</definedName>
    <definedName name="__A50">[10]Пер!$N$34</definedName>
    <definedName name="__A51">[10]Пер!$N$33</definedName>
    <definedName name="__d2" localSheetId="6">#REF!</definedName>
    <definedName name="__d2" localSheetId="18">#REF!</definedName>
    <definedName name="__d2" localSheetId="19">#REF!</definedName>
    <definedName name="__d2" localSheetId="20">#REF!</definedName>
    <definedName name="__d2" localSheetId="23">#REF!</definedName>
    <definedName name="__d2" localSheetId="21">#REF!</definedName>
    <definedName name="__d2" localSheetId="22">#REF!</definedName>
    <definedName name="__d2" localSheetId="24">#REF!</definedName>
    <definedName name="__d2" localSheetId="25">#REF!</definedName>
    <definedName name="__d2" localSheetId="26">#REF!</definedName>
    <definedName name="__d2" localSheetId="27">#REF!</definedName>
    <definedName name="__d2" localSheetId="28">#REF!</definedName>
    <definedName name="__d2" localSheetId="29">#REF!</definedName>
    <definedName name="__d2" localSheetId="30">#REF!</definedName>
    <definedName name="__d2" localSheetId="31">#REF!</definedName>
    <definedName name="__d2" localSheetId="32">#REF!</definedName>
    <definedName name="__d2" localSheetId="33">#REF!</definedName>
    <definedName name="__d2" localSheetId="34">#REF!</definedName>
    <definedName name="__d2" localSheetId="35">#REF!</definedName>
    <definedName name="__d2" localSheetId="12">#REF!</definedName>
    <definedName name="__d2" localSheetId="13">#REF!</definedName>
    <definedName name="__d2" localSheetId="5">#REF!</definedName>
    <definedName name="__d2" localSheetId="4">#REF!</definedName>
    <definedName name="__d2" localSheetId="0">#REF!</definedName>
    <definedName name="__d2" localSheetId="9">#REF!</definedName>
    <definedName name="__d2" localSheetId="2">#REF!</definedName>
    <definedName name="__d2" localSheetId="1">#REF!</definedName>
    <definedName name="__d2" localSheetId="7">#REF!</definedName>
    <definedName name="__d2" localSheetId="8">#REF!</definedName>
    <definedName name="__d2" localSheetId="3">#REF!</definedName>
    <definedName name="__d2">#REF!</definedName>
    <definedName name="__dod4" localSheetId="6">[3]Пер!$N$34</definedName>
    <definedName name="__dod4" localSheetId="18">[3]Пер!$N$34</definedName>
    <definedName name="__dod4" localSheetId="19">[3]Пер!$N$34</definedName>
    <definedName name="__dod4" localSheetId="20">[3]Пер!$N$34</definedName>
    <definedName name="__dod4" localSheetId="23">[3]Пер!$N$34</definedName>
    <definedName name="__dod4" localSheetId="21">[4]Пер!$N$34</definedName>
    <definedName name="__dod4" localSheetId="22">[5]Пер!$N$34</definedName>
    <definedName name="__dod4" localSheetId="24">[3]Пер!$N$34</definedName>
    <definedName name="__dod4" localSheetId="25">[3]Пер!$N$34</definedName>
    <definedName name="__dod4" localSheetId="26">[3]Пер!$N$34</definedName>
    <definedName name="__dod4" localSheetId="27">[3]Пер!$N$34</definedName>
    <definedName name="__dod4" localSheetId="28">[3]Пер!$N$34</definedName>
    <definedName name="__dod4" localSheetId="29">[3]Пер!$N$34</definedName>
    <definedName name="__dod4" localSheetId="30">[3]Пер!$N$34</definedName>
    <definedName name="__dod4" localSheetId="35">[3]Пер!$N$34</definedName>
    <definedName name="__dod4" localSheetId="12">[5]Пер!$N$34</definedName>
    <definedName name="__dod4" localSheetId="13">[5]Пер!$N$34</definedName>
    <definedName name="__dod4" localSheetId="5">[3]Пер!$N$34</definedName>
    <definedName name="__dod4" localSheetId="4">[3]Пер!$N$34</definedName>
    <definedName name="__dod4" localSheetId="9">[3]Пер!$N$34</definedName>
    <definedName name="__dod4" localSheetId="2">[3]Пер!$N$34</definedName>
    <definedName name="__dod4" localSheetId="1">[3]Пер!$N$34</definedName>
    <definedName name="__dod4" localSheetId="7">[3]Пер!$N$34</definedName>
    <definedName name="__dod4" localSheetId="8">[3]Пер!$N$34</definedName>
    <definedName name="__dod4" localSheetId="3">[3]Пер!$N$34</definedName>
    <definedName name="__dod4">[3]Пер!$N$34</definedName>
    <definedName name="__dod44" localSheetId="6">[3]Пер!$N$34</definedName>
    <definedName name="__dod44" localSheetId="18">[3]Пер!$N$34</definedName>
    <definedName name="__dod44" localSheetId="19">[3]Пер!$N$34</definedName>
    <definedName name="__dod44" localSheetId="20">[3]Пер!$N$34</definedName>
    <definedName name="__dod44" localSheetId="23">[3]Пер!$N$34</definedName>
    <definedName name="__dod44" localSheetId="21">[4]Пер!$N$34</definedName>
    <definedName name="__dod44" localSheetId="22">[5]Пер!$N$34</definedName>
    <definedName name="__dod44" localSheetId="24">[3]Пер!$N$34</definedName>
    <definedName name="__dod44" localSheetId="25">[3]Пер!$N$34</definedName>
    <definedName name="__dod44" localSheetId="26">[3]Пер!$N$34</definedName>
    <definedName name="__dod44" localSheetId="27">[3]Пер!$N$34</definedName>
    <definedName name="__dod44" localSheetId="28">[3]Пер!$N$34</definedName>
    <definedName name="__dod44" localSheetId="29">[3]Пер!$N$34</definedName>
    <definedName name="__dod44" localSheetId="30">[3]Пер!$N$34</definedName>
    <definedName name="__dod44" localSheetId="35">[3]Пер!$N$34</definedName>
    <definedName name="__dod44" localSheetId="12">[5]Пер!$N$34</definedName>
    <definedName name="__dod44" localSheetId="13">[5]Пер!$N$34</definedName>
    <definedName name="__dod44" localSheetId="5">[3]Пер!$N$34</definedName>
    <definedName name="__dod44" localSheetId="4">[3]Пер!$N$34</definedName>
    <definedName name="__dod44" localSheetId="9">[3]Пер!$N$34</definedName>
    <definedName name="__dod44" localSheetId="2">[3]Пер!$N$34</definedName>
    <definedName name="__dod44" localSheetId="1">[3]Пер!$N$34</definedName>
    <definedName name="__dod44" localSheetId="7">[3]Пер!$N$34</definedName>
    <definedName name="__dod44" localSheetId="8">[3]Пер!$N$34</definedName>
    <definedName name="__dod44" localSheetId="3">[3]Пер!$N$34</definedName>
    <definedName name="__dod44">[3]Пер!$N$34</definedName>
    <definedName name="__HAV80" localSheetId="6">#REF!</definedName>
    <definedName name="__HAV80" localSheetId="18">#REF!</definedName>
    <definedName name="__HAV80" localSheetId="19">#REF!</definedName>
    <definedName name="__HAV80" localSheetId="20">#REF!</definedName>
    <definedName name="__HAV80" localSheetId="23">#REF!</definedName>
    <definedName name="__HAV80" localSheetId="21">#REF!</definedName>
    <definedName name="__HAV80" localSheetId="22">#REF!</definedName>
    <definedName name="__HAV80" localSheetId="24">#REF!</definedName>
    <definedName name="__HAV80" localSheetId="25">#REF!</definedName>
    <definedName name="__HAV80" localSheetId="26">#REF!</definedName>
    <definedName name="__HAV80" localSheetId="27">#REF!</definedName>
    <definedName name="__HAV80" localSheetId="28">#REF!</definedName>
    <definedName name="__HAV80" localSheetId="29">#REF!</definedName>
    <definedName name="__HAV80" localSheetId="30">#REF!</definedName>
    <definedName name="__HAV80" localSheetId="31">#REF!</definedName>
    <definedName name="__HAV80" localSheetId="32">#REF!</definedName>
    <definedName name="__HAV80" localSheetId="33">#REF!</definedName>
    <definedName name="__HAV80" localSheetId="34">#REF!</definedName>
    <definedName name="__HAV80" localSheetId="35">#REF!</definedName>
    <definedName name="__HAV80" localSheetId="12">#REF!</definedName>
    <definedName name="__HAV80" localSheetId="13">#REF!</definedName>
    <definedName name="__HAV80" localSheetId="5">#REF!</definedName>
    <definedName name="__HAV80" localSheetId="4">#REF!</definedName>
    <definedName name="__HAV80" localSheetId="0">#REF!</definedName>
    <definedName name="__HAV80" localSheetId="9">#REF!</definedName>
    <definedName name="__HAV80" localSheetId="2">#REF!</definedName>
    <definedName name="__HAV80" localSheetId="1">#REF!</definedName>
    <definedName name="__HAV80" localSheetId="7">#REF!</definedName>
    <definedName name="__HAV80" localSheetId="8">#REF!</definedName>
    <definedName name="__HAV80" localSheetId="3">#REF!</definedName>
    <definedName name="__HAV80">#REF!</definedName>
    <definedName name="__mes09" localSheetId="6">#REF!</definedName>
    <definedName name="__mes09" localSheetId="18">#REF!</definedName>
    <definedName name="__mes09" localSheetId="19">#REF!</definedName>
    <definedName name="__mes09" localSheetId="20">#REF!</definedName>
    <definedName name="__mes09" localSheetId="23">#REF!</definedName>
    <definedName name="__mes09" localSheetId="21">#REF!</definedName>
    <definedName name="__mes09" localSheetId="22">#REF!</definedName>
    <definedName name="__mes09" localSheetId="24">#REF!</definedName>
    <definedName name="__mes09" localSheetId="25">#REF!</definedName>
    <definedName name="__mes09" localSheetId="26">#REF!</definedName>
    <definedName name="__mes09" localSheetId="27">#REF!</definedName>
    <definedName name="__mes09" localSheetId="28">#REF!</definedName>
    <definedName name="__mes09" localSheetId="29">#REF!</definedName>
    <definedName name="__mes09" localSheetId="30">#REF!</definedName>
    <definedName name="__mes09" localSheetId="31">#REF!</definedName>
    <definedName name="__mes09" localSheetId="32">#REF!</definedName>
    <definedName name="__mes09" localSheetId="33">#REF!</definedName>
    <definedName name="__mes09" localSheetId="34">#REF!</definedName>
    <definedName name="__mes09" localSheetId="35">#REF!</definedName>
    <definedName name="__mes09" localSheetId="12">#REF!</definedName>
    <definedName name="__mes09" localSheetId="13">#REF!</definedName>
    <definedName name="__mes09" localSheetId="5">#REF!</definedName>
    <definedName name="__mes09" localSheetId="4">#REF!</definedName>
    <definedName name="__mes09" localSheetId="0">#REF!</definedName>
    <definedName name="__mes09" localSheetId="9">#REF!</definedName>
    <definedName name="__mes09" localSheetId="2">#REF!</definedName>
    <definedName name="__mes09" localSheetId="1">#REF!</definedName>
    <definedName name="__mes09" localSheetId="7">#REF!</definedName>
    <definedName name="__mes09" localSheetId="8">#REF!</definedName>
    <definedName name="__mes09" localSheetId="3">#REF!</definedName>
    <definedName name="__mes09">#REF!</definedName>
    <definedName name="__Mes1" localSheetId="6">#REF!</definedName>
    <definedName name="__Mes1" localSheetId="18">#REF!</definedName>
    <definedName name="__Mes1" localSheetId="19">#REF!</definedName>
    <definedName name="__Mes1" localSheetId="20">#REF!</definedName>
    <definedName name="__Mes1" localSheetId="23">#REF!</definedName>
    <definedName name="__Mes1" localSheetId="21">#REF!</definedName>
    <definedName name="__Mes1" localSheetId="22">#REF!</definedName>
    <definedName name="__Mes1" localSheetId="24">#REF!</definedName>
    <definedName name="__Mes1" localSheetId="25">#REF!</definedName>
    <definedName name="__Mes1" localSheetId="26">#REF!</definedName>
    <definedName name="__Mes1" localSheetId="27">#REF!</definedName>
    <definedName name="__Mes1" localSheetId="28">#REF!</definedName>
    <definedName name="__Mes1" localSheetId="29">#REF!</definedName>
    <definedName name="__Mes1" localSheetId="30">#REF!</definedName>
    <definedName name="__Mes1" localSheetId="31">#REF!</definedName>
    <definedName name="__Mes1" localSheetId="32">#REF!</definedName>
    <definedName name="__Mes1" localSheetId="33">#REF!</definedName>
    <definedName name="__Mes1" localSheetId="34">#REF!</definedName>
    <definedName name="__Mes1" localSheetId="35">#REF!</definedName>
    <definedName name="__Mes1" localSheetId="12">#REF!</definedName>
    <definedName name="__Mes1" localSheetId="13">#REF!</definedName>
    <definedName name="__Mes1" localSheetId="5">#REF!</definedName>
    <definedName name="__Mes1" localSheetId="4">#REF!</definedName>
    <definedName name="__Mes1" localSheetId="0">#REF!</definedName>
    <definedName name="__Mes1" localSheetId="9">#REF!</definedName>
    <definedName name="__Mes1" localSheetId="2">#REF!</definedName>
    <definedName name="__Mes1" localSheetId="1">#REF!</definedName>
    <definedName name="__Mes1" localSheetId="7">#REF!</definedName>
    <definedName name="__Mes1" localSheetId="8">#REF!</definedName>
    <definedName name="__Mes1" localSheetId="3">#REF!</definedName>
    <definedName name="__Mes1">#REF!</definedName>
    <definedName name="__Mes2" localSheetId="6">#REF!</definedName>
    <definedName name="__Mes2" localSheetId="18">#REF!</definedName>
    <definedName name="__Mes2" localSheetId="19">#REF!</definedName>
    <definedName name="__Mes2" localSheetId="20">#REF!</definedName>
    <definedName name="__Mes2" localSheetId="23">#REF!</definedName>
    <definedName name="__Mes2" localSheetId="21">#REF!</definedName>
    <definedName name="__Mes2" localSheetId="22">#REF!</definedName>
    <definedName name="__Mes2" localSheetId="24">#REF!</definedName>
    <definedName name="__Mes2" localSheetId="25">#REF!</definedName>
    <definedName name="__Mes2" localSheetId="26">#REF!</definedName>
    <definedName name="__Mes2" localSheetId="27">#REF!</definedName>
    <definedName name="__Mes2" localSheetId="28">#REF!</definedName>
    <definedName name="__Mes2" localSheetId="29">#REF!</definedName>
    <definedName name="__Mes2" localSheetId="30">#REF!</definedName>
    <definedName name="__Mes2" localSheetId="31">#REF!</definedName>
    <definedName name="__Mes2" localSheetId="32">#REF!</definedName>
    <definedName name="__Mes2" localSheetId="33">#REF!</definedName>
    <definedName name="__Mes2" localSheetId="34">#REF!</definedName>
    <definedName name="__Mes2" localSheetId="35">#REF!</definedName>
    <definedName name="__Mes2" localSheetId="12">#REF!</definedName>
    <definedName name="__Mes2" localSheetId="13">#REF!</definedName>
    <definedName name="__Mes2" localSheetId="5">#REF!</definedName>
    <definedName name="__Mes2" localSheetId="4">#REF!</definedName>
    <definedName name="__Mes2" localSheetId="0">#REF!</definedName>
    <definedName name="__Mes2" localSheetId="9">#REF!</definedName>
    <definedName name="__Mes2" localSheetId="2">#REF!</definedName>
    <definedName name="__Mes2" localSheetId="1">#REF!</definedName>
    <definedName name="__Mes2" localSheetId="7">#REF!</definedName>
    <definedName name="__Mes2" localSheetId="8">#REF!</definedName>
    <definedName name="__Mes2" localSheetId="3">#REF!</definedName>
    <definedName name="__Mes2">#REF!</definedName>
    <definedName name="__NS80" localSheetId="6">#REF!</definedName>
    <definedName name="__NS80" localSheetId="18">#REF!</definedName>
    <definedName name="__NS80" localSheetId="19">#REF!</definedName>
    <definedName name="__NS80" localSheetId="20">#REF!</definedName>
    <definedName name="__NS80" localSheetId="23">#REF!</definedName>
    <definedName name="__NS80" localSheetId="21">#REF!</definedName>
    <definedName name="__NS80" localSheetId="22">#REF!</definedName>
    <definedName name="__NS80" localSheetId="24">#REF!</definedName>
    <definedName name="__NS80" localSheetId="25">#REF!</definedName>
    <definedName name="__NS80" localSheetId="26">#REF!</definedName>
    <definedName name="__NS80" localSheetId="27">#REF!</definedName>
    <definedName name="__NS80" localSheetId="28">#REF!</definedName>
    <definedName name="__NS80" localSheetId="29">#REF!</definedName>
    <definedName name="__NS80" localSheetId="30">#REF!</definedName>
    <definedName name="__NS80" localSheetId="31">#REF!</definedName>
    <definedName name="__NS80" localSheetId="32">#REF!</definedName>
    <definedName name="__NS80" localSheetId="33">#REF!</definedName>
    <definedName name="__NS80" localSheetId="34">#REF!</definedName>
    <definedName name="__NS80" localSheetId="35">#REF!</definedName>
    <definedName name="__NS80" localSheetId="12">#REF!</definedName>
    <definedName name="__NS80" localSheetId="13">#REF!</definedName>
    <definedName name="__NS80" localSheetId="5">#REF!</definedName>
    <definedName name="__NS80" localSheetId="4">#REF!</definedName>
    <definedName name="__NS80" localSheetId="0">#REF!</definedName>
    <definedName name="__NS80" localSheetId="9">#REF!</definedName>
    <definedName name="__NS80" localSheetId="2">#REF!</definedName>
    <definedName name="__NS80" localSheetId="1">#REF!</definedName>
    <definedName name="__NS80" localSheetId="7">#REF!</definedName>
    <definedName name="__NS80" localSheetId="8">#REF!</definedName>
    <definedName name="__NS80" localSheetId="3">#REF!</definedName>
    <definedName name="__NS80">#REF!</definedName>
    <definedName name="__PCH3" localSheetId="6">#REF!</definedName>
    <definedName name="__PCH3" localSheetId="18">#REF!</definedName>
    <definedName name="__PCH3" localSheetId="19">#REF!</definedName>
    <definedName name="__PCH3" localSheetId="20">#REF!</definedName>
    <definedName name="__PCH3" localSheetId="23">#REF!</definedName>
    <definedName name="__PCH3" localSheetId="21">#REF!</definedName>
    <definedName name="__PCH3" localSheetId="22">#REF!</definedName>
    <definedName name="__PCH3" localSheetId="24">#REF!</definedName>
    <definedName name="__PCH3" localSheetId="25">#REF!</definedName>
    <definedName name="__PCH3" localSheetId="26">#REF!</definedName>
    <definedName name="__PCH3" localSheetId="27">#REF!</definedName>
    <definedName name="__PCH3" localSheetId="28">#REF!</definedName>
    <definedName name="__PCH3" localSheetId="29">#REF!</definedName>
    <definedName name="__PCH3" localSheetId="30">#REF!</definedName>
    <definedName name="__PCH3" localSheetId="31">#REF!</definedName>
    <definedName name="__PCH3" localSheetId="32">#REF!</definedName>
    <definedName name="__PCH3" localSheetId="33">#REF!</definedName>
    <definedName name="__PCH3" localSheetId="34">#REF!</definedName>
    <definedName name="__PCH3" localSheetId="35">#REF!</definedName>
    <definedName name="__PCH3" localSheetId="12">#REF!</definedName>
    <definedName name="__PCH3" localSheetId="13">#REF!</definedName>
    <definedName name="__PCH3" localSheetId="5">#REF!</definedName>
    <definedName name="__PCH3" localSheetId="4">#REF!</definedName>
    <definedName name="__PCH3" localSheetId="0">#REF!</definedName>
    <definedName name="__PCH3" localSheetId="9">#REF!</definedName>
    <definedName name="__PCH3" localSheetId="2">#REF!</definedName>
    <definedName name="__PCH3" localSheetId="1">#REF!</definedName>
    <definedName name="__PCH3" localSheetId="7">#REF!</definedName>
    <definedName name="__PCH3" localSheetId="8">#REF!</definedName>
    <definedName name="__PCH3" localSheetId="3">#REF!</definedName>
    <definedName name="__PCH3">#REF!</definedName>
    <definedName name="__PV3" localSheetId="6">#REF!</definedName>
    <definedName name="__PV3" localSheetId="18">#REF!</definedName>
    <definedName name="__PV3" localSheetId="19">#REF!</definedName>
    <definedName name="__PV3" localSheetId="20">#REF!</definedName>
    <definedName name="__PV3" localSheetId="23">#REF!</definedName>
    <definedName name="__PV3" localSheetId="21">#REF!</definedName>
    <definedName name="__PV3" localSheetId="22">#REF!</definedName>
    <definedName name="__PV3" localSheetId="24">#REF!</definedName>
    <definedName name="__PV3" localSheetId="25">#REF!</definedName>
    <definedName name="__PV3" localSheetId="26">#REF!</definedName>
    <definedName name="__PV3" localSheetId="27">#REF!</definedName>
    <definedName name="__PV3" localSheetId="28">#REF!</definedName>
    <definedName name="__PV3" localSheetId="29">#REF!</definedName>
    <definedName name="__PV3" localSheetId="30">#REF!</definedName>
    <definedName name="__PV3" localSheetId="31">#REF!</definedName>
    <definedName name="__PV3" localSheetId="32">#REF!</definedName>
    <definedName name="__PV3" localSheetId="33">#REF!</definedName>
    <definedName name="__PV3" localSheetId="34">#REF!</definedName>
    <definedName name="__PV3" localSheetId="35">#REF!</definedName>
    <definedName name="__PV3" localSheetId="12">#REF!</definedName>
    <definedName name="__PV3" localSheetId="13">#REF!</definedName>
    <definedName name="__PV3" localSheetId="5">#REF!</definedName>
    <definedName name="__PV3" localSheetId="4">#REF!</definedName>
    <definedName name="__PV3" localSheetId="0">#REF!</definedName>
    <definedName name="__PV3" localSheetId="9">#REF!</definedName>
    <definedName name="__PV3" localSheetId="2">#REF!</definedName>
    <definedName name="__PV3" localSheetId="1">#REF!</definedName>
    <definedName name="__PV3" localSheetId="7">#REF!</definedName>
    <definedName name="__PV3" localSheetId="8">#REF!</definedName>
    <definedName name="__PV3" localSheetId="3">#REF!</definedName>
    <definedName name="__PV3">#REF!</definedName>
    <definedName name="__T110100" localSheetId="6">'[7]110100:240603'!$R$8</definedName>
    <definedName name="__T110100" localSheetId="18">'[7]110100:240603'!$R$8</definedName>
    <definedName name="__T110100" localSheetId="19">'[7]110100:240603'!$R$8</definedName>
    <definedName name="__T110100" localSheetId="20">'[7]110100:240603'!$R$8</definedName>
    <definedName name="__T110100" localSheetId="23">'[7]110100:240603'!$R$8</definedName>
    <definedName name="__T110100" localSheetId="21">'[8]110100:240603'!$R$8</definedName>
    <definedName name="__T110100" localSheetId="22">'[9]110100:240603'!$R$8</definedName>
    <definedName name="__T110100" localSheetId="24">'[7]110100:240603'!$R$8</definedName>
    <definedName name="__T110100" localSheetId="25">'[7]110100:240603'!$R$8</definedName>
    <definedName name="__T110100" localSheetId="26">'[7]110100:240603'!$R$8</definedName>
    <definedName name="__T110100" localSheetId="27">'[7]110100:240603'!$R$8</definedName>
    <definedName name="__T110100" localSheetId="28">'[7]110100:240603'!$R$8</definedName>
    <definedName name="__T110100" localSheetId="29">'[7]110100:240603'!$R$8</definedName>
    <definedName name="__T110100" localSheetId="30">'[7]110100:240603'!$R$8</definedName>
    <definedName name="__T110100" localSheetId="35">'[7]110100:240603'!$R$8</definedName>
    <definedName name="__T110100" localSheetId="12">'[9]110100:240603'!$R$8</definedName>
    <definedName name="__T110100" localSheetId="13">'[9]110100:240603'!$R$8</definedName>
    <definedName name="__T110100" localSheetId="5">'[7]110100:240603'!$R$8</definedName>
    <definedName name="__T110100" localSheetId="4">'[7]110100:240603'!$R$8</definedName>
    <definedName name="__T110100" localSheetId="9">'[7]110100:240603'!$R$8</definedName>
    <definedName name="__T110100" localSheetId="2">'[7]110100:240603'!$R$8</definedName>
    <definedName name="__T110100" localSheetId="1">'[7]110100:240603'!$R$8</definedName>
    <definedName name="__T110100" localSheetId="7">'[7]110100:240603'!$R$8</definedName>
    <definedName name="__T110100" localSheetId="8">'[7]110100:240603'!$R$8</definedName>
    <definedName name="__T110100" localSheetId="3">'[7]110100:240603'!$R$8</definedName>
    <definedName name="__T110100">'[7]110100:240603'!$R$8</definedName>
    <definedName name="_123" localSheetId="6">#REF!</definedName>
    <definedName name="_123" localSheetId="18">#REF!</definedName>
    <definedName name="_123" localSheetId="19">#REF!</definedName>
    <definedName name="_123" localSheetId="20">#REF!</definedName>
    <definedName name="_123" localSheetId="23">#REF!</definedName>
    <definedName name="_123" localSheetId="21">#REF!</definedName>
    <definedName name="_123" localSheetId="22">#REF!</definedName>
    <definedName name="_123" localSheetId="24">#REF!</definedName>
    <definedName name="_123" localSheetId="25">#REF!</definedName>
    <definedName name="_123" localSheetId="26">#REF!</definedName>
    <definedName name="_123" localSheetId="27">#REF!</definedName>
    <definedName name="_123" localSheetId="28">#REF!</definedName>
    <definedName name="_123" localSheetId="29">#REF!</definedName>
    <definedName name="_123" localSheetId="30">#REF!</definedName>
    <definedName name="_123" localSheetId="31">#REF!</definedName>
    <definedName name="_123" localSheetId="32">#REF!</definedName>
    <definedName name="_123" localSheetId="33">#REF!</definedName>
    <definedName name="_123" localSheetId="34">#REF!</definedName>
    <definedName name="_123" localSheetId="35">#REF!</definedName>
    <definedName name="_123" localSheetId="12">#REF!</definedName>
    <definedName name="_123" localSheetId="13">#REF!</definedName>
    <definedName name="_123" localSheetId="5">#REF!</definedName>
    <definedName name="_123" localSheetId="4">#REF!</definedName>
    <definedName name="_123" localSheetId="0">#REF!</definedName>
    <definedName name="_123" localSheetId="9">#REF!</definedName>
    <definedName name="_123" localSheetId="2">#REF!</definedName>
    <definedName name="_123" localSheetId="1">#REF!</definedName>
    <definedName name="_123" localSheetId="7">#REF!</definedName>
    <definedName name="_123" localSheetId="8">#REF!</definedName>
    <definedName name="_123" localSheetId="3">#REF!</definedName>
    <definedName name="_123">#REF!</definedName>
    <definedName name="_A50">[10]Пер!$N$34</definedName>
    <definedName name="_A51">[10]Пер!$N$33</definedName>
    <definedName name="_d2" localSheetId="6">#REF!</definedName>
    <definedName name="_d2" localSheetId="18">#REF!</definedName>
    <definedName name="_d2" localSheetId="19">#REF!</definedName>
    <definedName name="_d2" localSheetId="20">#REF!</definedName>
    <definedName name="_d2" localSheetId="23">#REF!</definedName>
    <definedName name="_d2" localSheetId="21">#REF!</definedName>
    <definedName name="_d2" localSheetId="22">#REF!</definedName>
    <definedName name="_d2" localSheetId="24">#REF!</definedName>
    <definedName name="_d2" localSheetId="25">#REF!</definedName>
    <definedName name="_d2" localSheetId="26">#REF!</definedName>
    <definedName name="_d2" localSheetId="27">#REF!</definedName>
    <definedName name="_d2" localSheetId="28">#REF!</definedName>
    <definedName name="_d2" localSheetId="29">#REF!</definedName>
    <definedName name="_d2" localSheetId="30">#REF!</definedName>
    <definedName name="_d2" localSheetId="31">#REF!</definedName>
    <definedName name="_d2" localSheetId="32">#REF!</definedName>
    <definedName name="_d2" localSheetId="33">#REF!</definedName>
    <definedName name="_d2" localSheetId="34">#REF!</definedName>
    <definedName name="_d2" localSheetId="35">#REF!</definedName>
    <definedName name="_d2" localSheetId="12">#REF!</definedName>
    <definedName name="_d2" localSheetId="13">#REF!</definedName>
    <definedName name="_d2" localSheetId="5">#REF!</definedName>
    <definedName name="_d2" localSheetId="4">#REF!</definedName>
    <definedName name="_d2" localSheetId="0">#REF!</definedName>
    <definedName name="_d2" localSheetId="9">#REF!</definedName>
    <definedName name="_d2" localSheetId="2">#REF!</definedName>
    <definedName name="_d2" localSheetId="1">#REF!</definedName>
    <definedName name="_d2" localSheetId="7">#REF!</definedName>
    <definedName name="_d2" localSheetId="8">#REF!</definedName>
    <definedName name="_d2" localSheetId="3">#REF!</definedName>
    <definedName name="_d2">#REF!</definedName>
    <definedName name="_dod4" localSheetId="6">[3]Пер!$N$34</definedName>
    <definedName name="_dod4" localSheetId="18">[3]Пер!$N$34</definedName>
    <definedName name="_dod4" localSheetId="19">[3]Пер!$N$34</definedName>
    <definedName name="_dod4" localSheetId="20">[3]Пер!$N$34</definedName>
    <definedName name="_dod4" localSheetId="23">[3]Пер!$N$34</definedName>
    <definedName name="_dod4" localSheetId="21">[4]Пер!$N$34</definedName>
    <definedName name="_dod4" localSheetId="22">[5]Пер!$N$34</definedName>
    <definedName name="_dod4" localSheetId="24">[3]Пер!$N$34</definedName>
    <definedName name="_dod4" localSheetId="25">[3]Пер!$N$34</definedName>
    <definedName name="_dod4" localSheetId="26">[3]Пер!$N$34</definedName>
    <definedName name="_dod4" localSheetId="27">[3]Пер!$N$34</definedName>
    <definedName name="_dod4" localSheetId="28">[3]Пер!$N$34</definedName>
    <definedName name="_dod4" localSheetId="29">[3]Пер!$N$34</definedName>
    <definedName name="_dod4" localSheetId="30">[3]Пер!$N$34</definedName>
    <definedName name="_dod4" localSheetId="35">[3]Пер!$N$34</definedName>
    <definedName name="_dod4" localSheetId="12">[5]Пер!$N$34</definedName>
    <definedName name="_dod4" localSheetId="13">[5]Пер!$N$34</definedName>
    <definedName name="_dod4" localSheetId="5">[3]Пер!$N$34</definedName>
    <definedName name="_dod4" localSheetId="4">[3]Пер!$N$34</definedName>
    <definedName name="_dod4" localSheetId="9">[3]Пер!$N$34</definedName>
    <definedName name="_dod4" localSheetId="2">[3]Пер!$N$34</definedName>
    <definedName name="_dod4" localSheetId="1">[3]Пер!$N$34</definedName>
    <definedName name="_dod4" localSheetId="7">[3]Пер!$N$34</definedName>
    <definedName name="_dod4" localSheetId="8">[3]Пер!$N$34</definedName>
    <definedName name="_dod4" localSheetId="3">[3]Пер!$N$34</definedName>
    <definedName name="_dod4">[3]Пер!$N$34</definedName>
    <definedName name="_dod44" localSheetId="6">[3]Пер!$N$34</definedName>
    <definedName name="_dod44" localSheetId="18">[3]Пер!$N$34</definedName>
    <definedName name="_dod44" localSheetId="19">[3]Пер!$N$34</definedName>
    <definedName name="_dod44" localSheetId="20">[3]Пер!$N$34</definedName>
    <definedName name="_dod44" localSheetId="23">[3]Пер!$N$34</definedName>
    <definedName name="_dod44" localSheetId="21">[4]Пер!$N$34</definedName>
    <definedName name="_dod44" localSheetId="22">[5]Пер!$N$34</definedName>
    <definedName name="_dod44" localSheetId="24">[3]Пер!$N$34</definedName>
    <definedName name="_dod44" localSheetId="25">[3]Пер!$N$34</definedName>
    <definedName name="_dod44" localSheetId="26">[3]Пер!$N$34</definedName>
    <definedName name="_dod44" localSheetId="27">[3]Пер!$N$34</definedName>
    <definedName name="_dod44" localSheetId="28">[3]Пер!$N$34</definedName>
    <definedName name="_dod44" localSheetId="29">[3]Пер!$N$34</definedName>
    <definedName name="_dod44" localSheetId="30">[3]Пер!$N$34</definedName>
    <definedName name="_dod44" localSheetId="35">[3]Пер!$N$34</definedName>
    <definedName name="_dod44" localSheetId="12">[5]Пер!$N$34</definedName>
    <definedName name="_dod44" localSheetId="13">[5]Пер!$N$34</definedName>
    <definedName name="_dod44" localSheetId="5">[3]Пер!$N$34</definedName>
    <definedName name="_dod44" localSheetId="4">[3]Пер!$N$34</definedName>
    <definedName name="_dod44" localSheetId="9">[3]Пер!$N$34</definedName>
    <definedName name="_dod44" localSheetId="2">[3]Пер!$N$34</definedName>
    <definedName name="_dod44" localSheetId="1">[3]Пер!$N$34</definedName>
    <definedName name="_dod44" localSheetId="7">[3]Пер!$N$34</definedName>
    <definedName name="_dod44" localSheetId="8">[3]Пер!$N$34</definedName>
    <definedName name="_dod44" localSheetId="3">[3]Пер!$N$34</definedName>
    <definedName name="_dod44">[3]Пер!$N$34</definedName>
    <definedName name="_FilterDatabase" localSheetId="6" hidden="1">#REF!</definedName>
    <definedName name="_FilterDatabase" localSheetId="18" hidden="1">#REF!</definedName>
    <definedName name="_FilterDatabase" localSheetId="19" hidden="1">#REF!</definedName>
    <definedName name="_FilterDatabase" localSheetId="20" hidden="1">#REF!</definedName>
    <definedName name="_FilterDatabase" localSheetId="23" hidden="1">#REF!</definedName>
    <definedName name="_FilterDatabase" localSheetId="21" hidden="1">#REF!</definedName>
    <definedName name="_FilterDatabase" localSheetId="22" hidden="1">#REF!</definedName>
    <definedName name="_FilterDatabase" localSheetId="24" hidden="1">#REF!</definedName>
    <definedName name="_FilterDatabase" localSheetId="25" hidden="1">#REF!</definedName>
    <definedName name="_FilterDatabase" localSheetId="26" hidden="1">#REF!</definedName>
    <definedName name="_FilterDatabase" localSheetId="27" hidden="1">#REF!</definedName>
    <definedName name="_FilterDatabase" localSheetId="28" hidden="1">#REF!</definedName>
    <definedName name="_FilterDatabase" localSheetId="29" hidden="1">#REF!</definedName>
    <definedName name="_FilterDatabase" localSheetId="30" hidden="1">#REF!</definedName>
    <definedName name="_FilterDatabase" localSheetId="31" hidden="1">#REF!</definedName>
    <definedName name="_FilterDatabase" localSheetId="32" hidden="1">#REF!</definedName>
    <definedName name="_FilterDatabase" localSheetId="33" hidden="1">#REF!</definedName>
    <definedName name="_FilterDatabase" localSheetId="34" hidden="1">#REF!</definedName>
    <definedName name="_FilterDatabase" localSheetId="35" hidden="1">#REF!</definedName>
    <definedName name="_FilterDatabase" localSheetId="12" hidden="1">#REF!</definedName>
    <definedName name="_FilterDatabase" localSheetId="13" hidden="1">#REF!</definedName>
    <definedName name="_FilterDatabase" localSheetId="5" hidden="1">#REF!</definedName>
    <definedName name="_FilterDatabase" localSheetId="4" hidden="1">#REF!</definedName>
    <definedName name="_FilterDatabase" localSheetId="0" hidden="1">#REF!</definedName>
    <definedName name="_FilterDatabase" localSheetId="9" hidden="1">#REF!</definedName>
    <definedName name="_FilterDatabase" localSheetId="2" hidden="1">#REF!</definedName>
    <definedName name="_FilterDatabase" localSheetId="1" hidden="1">#REF!</definedName>
    <definedName name="_FilterDatabase" localSheetId="7" hidden="1">#REF!</definedName>
    <definedName name="_FilterDatabase" localSheetId="8" hidden="1">#REF!</definedName>
    <definedName name="_FilterDatabase" localSheetId="3" hidden="1">#REF!</definedName>
    <definedName name="_FilterDatabase" hidden="1">#REF!</definedName>
    <definedName name="_HAV80" localSheetId="6">#REF!</definedName>
    <definedName name="_HAV80" localSheetId="18">#REF!</definedName>
    <definedName name="_HAV80" localSheetId="19">#REF!</definedName>
    <definedName name="_HAV80" localSheetId="20">#REF!</definedName>
    <definedName name="_HAV80" localSheetId="23">#REF!</definedName>
    <definedName name="_HAV80" localSheetId="21">#REF!</definedName>
    <definedName name="_HAV80" localSheetId="22">#REF!</definedName>
    <definedName name="_HAV80" localSheetId="24">#REF!</definedName>
    <definedName name="_HAV80" localSheetId="25">#REF!</definedName>
    <definedName name="_HAV80" localSheetId="26">#REF!</definedName>
    <definedName name="_HAV80" localSheetId="27">#REF!</definedName>
    <definedName name="_HAV80" localSheetId="28">#REF!</definedName>
    <definedName name="_HAV80" localSheetId="29">#REF!</definedName>
    <definedName name="_HAV80" localSheetId="30">#REF!</definedName>
    <definedName name="_HAV80" localSheetId="31">#REF!</definedName>
    <definedName name="_HAV80" localSheetId="32">#REF!</definedName>
    <definedName name="_HAV80" localSheetId="33">#REF!</definedName>
    <definedName name="_HAV80" localSheetId="34">#REF!</definedName>
    <definedName name="_HAV80" localSheetId="35">#REF!</definedName>
    <definedName name="_HAV80" localSheetId="12">#REF!</definedName>
    <definedName name="_HAV80" localSheetId="13">#REF!</definedName>
    <definedName name="_HAV80" localSheetId="5">#REF!</definedName>
    <definedName name="_HAV80" localSheetId="4">#REF!</definedName>
    <definedName name="_HAV80" localSheetId="0">#REF!</definedName>
    <definedName name="_HAV80" localSheetId="9">#REF!</definedName>
    <definedName name="_HAV80" localSheetId="2">#REF!</definedName>
    <definedName name="_HAV80" localSheetId="1">#REF!</definedName>
    <definedName name="_HAV80" localSheetId="7">#REF!</definedName>
    <definedName name="_HAV80" localSheetId="8">#REF!</definedName>
    <definedName name="_HAV80" localSheetId="3">#REF!</definedName>
    <definedName name="_HAV80">#REF!</definedName>
    <definedName name="_mes09" localSheetId="6">#REF!</definedName>
    <definedName name="_mes09" localSheetId="18">#REF!</definedName>
    <definedName name="_mes09" localSheetId="19">#REF!</definedName>
    <definedName name="_mes09" localSheetId="20">#REF!</definedName>
    <definedName name="_mes09" localSheetId="23">#REF!</definedName>
    <definedName name="_mes09" localSheetId="21">#REF!</definedName>
    <definedName name="_mes09" localSheetId="22">#REF!</definedName>
    <definedName name="_mes09" localSheetId="24">#REF!</definedName>
    <definedName name="_mes09" localSheetId="25">#REF!</definedName>
    <definedName name="_mes09" localSheetId="26">#REF!</definedName>
    <definedName name="_mes09" localSheetId="27">#REF!</definedName>
    <definedName name="_mes09" localSheetId="28">#REF!</definedName>
    <definedName name="_mes09" localSheetId="29">#REF!</definedName>
    <definedName name="_mes09" localSheetId="30">#REF!</definedName>
    <definedName name="_mes09" localSheetId="31">#REF!</definedName>
    <definedName name="_mes09" localSheetId="32">#REF!</definedName>
    <definedName name="_mes09" localSheetId="33">#REF!</definedName>
    <definedName name="_mes09" localSheetId="34">#REF!</definedName>
    <definedName name="_mes09" localSheetId="35">#REF!</definedName>
    <definedName name="_mes09" localSheetId="12">#REF!</definedName>
    <definedName name="_mes09" localSheetId="13">#REF!</definedName>
    <definedName name="_mes09" localSheetId="5">#REF!</definedName>
    <definedName name="_mes09" localSheetId="4">#REF!</definedName>
    <definedName name="_mes09" localSheetId="0">#REF!</definedName>
    <definedName name="_mes09" localSheetId="9">#REF!</definedName>
    <definedName name="_mes09" localSheetId="2">#REF!</definedName>
    <definedName name="_mes09" localSheetId="1">#REF!</definedName>
    <definedName name="_mes09" localSheetId="7">#REF!</definedName>
    <definedName name="_mes09" localSheetId="8">#REF!</definedName>
    <definedName name="_mes09" localSheetId="3">#REF!</definedName>
    <definedName name="_mes09">#REF!</definedName>
    <definedName name="_Mes1" localSheetId="6">#REF!</definedName>
    <definedName name="_Mes1" localSheetId="18">#REF!</definedName>
    <definedName name="_Mes1" localSheetId="19">#REF!</definedName>
    <definedName name="_Mes1" localSheetId="20">#REF!</definedName>
    <definedName name="_Mes1" localSheetId="23">#REF!</definedName>
    <definedName name="_Mes1" localSheetId="21">#REF!</definedName>
    <definedName name="_Mes1" localSheetId="22">#REF!</definedName>
    <definedName name="_Mes1" localSheetId="24">#REF!</definedName>
    <definedName name="_Mes1" localSheetId="25">#REF!</definedName>
    <definedName name="_Mes1" localSheetId="26">#REF!</definedName>
    <definedName name="_Mes1" localSheetId="27">#REF!</definedName>
    <definedName name="_Mes1" localSheetId="28">#REF!</definedName>
    <definedName name="_Mes1" localSheetId="29">#REF!</definedName>
    <definedName name="_Mes1" localSheetId="30">#REF!</definedName>
    <definedName name="_Mes1" localSheetId="31">#REF!</definedName>
    <definedName name="_Mes1" localSheetId="32">#REF!</definedName>
    <definedName name="_Mes1" localSheetId="33">#REF!</definedName>
    <definedName name="_Mes1" localSheetId="34">#REF!</definedName>
    <definedName name="_Mes1" localSheetId="35">#REF!</definedName>
    <definedName name="_Mes1" localSheetId="12">#REF!</definedName>
    <definedName name="_Mes1" localSheetId="13">#REF!</definedName>
    <definedName name="_Mes1" localSheetId="5">#REF!</definedName>
    <definedName name="_Mes1" localSheetId="4">#REF!</definedName>
    <definedName name="_Mes1" localSheetId="0">#REF!</definedName>
    <definedName name="_Mes1" localSheetId="9">#REF!</definedName>
    <definedName name="_Mes1" localSheetId="2">#REF!</definedName>
    <definedName name="_Mes1" localSheetId="1">#REF!</definedName>
    <definedName name="_Mes1" localSheetId="7">#REF!</definedName>
    <definedName name="_Mes1" localSheetId="8">#REF!</definedName>
    <definedName name="_Mes1" localSheetId="3">#REF!</definedName>
    <definedName name="_Mes1">#REF!</definedName>
    <definedName name="_Mes2" localSheetId="6">#REF!</definedName>
    <definedName name="_Mes2" localSheetId="18">#REF!</definedName>
    <definedName name="_Mes2" localSheetId="19">#REF!</definedName>
    <definedName name="_Mes2" localSheetId="20">#REF!</definedName>
    <definedName name="_Mes2" localSheetId="23">#REF!</definedName>
    <definedName name="_Mes2" localSheetId="21">#REF!</definedName>
    <definedName name="_Mes2" localSheetId="22">#REF!</definedName>
    <definedName name="_Mes2" localSheetId="24">#REF!</definedName>
    <definedName name="_Mes2" localSheetId="25">#REF!</definedName>
    <definedName name="_Mes2" localSheetId="26">#REF!</definedName>
    <definedName name="_Mes2" localSheetId="27">#REF!</definedName>
    <definedName name="_Mes2" localSheetId="28">#REF!</definedName>
    <definedName name="_Mes2" localSheetId="29">#REF!</definedName>
    <definedName name="_Mes2" localSheetId="30">#REF!</definedName>
    <definedName name="_Mes2" localSheetId="31">#REF!</definedName>
    <definedName name="_Mes2" localSheetId="32">#REF!</definedName>
    <definedName name="_Mes2" localSheetId="33">#REF!</definedName>
    <definedName name="_Mes2" localSheetId="34">#REF!</definedName>
    <definedName name="_Mes2" localSheetId="35">#REF!</definedName>
    <definedName name="_Mes2" localSheetId="12">#REF!</definedName>
    <definedName name="_Mes2" localSheetId="13">#REF!</definedName>
    <definedName name="_Mes2" localSheetId="5">#REF!</definedName>
    <definedName name="_Mes2" localSheetId="4">#REF!</definedName>
    <definedName name="_Mes2" localSheetId="0">#REF!</definedName>
    <definedName name="_Mes2" localSheetId="9">#REF!</definedName>
    <definedName name="_Mes2" localSheetId="2">#REF!</definedName>
    <definedName name="_Mes2" localSheetId="1">#REF!</definedName>
    <definedName name="_Mes2" localSheetId="7">#REF!</definedName>
    <definedName name="_Mes2" localSheetId="8">#REF!</definedName>
    <definedName name="_Mes2" localSheetId="3">#REF!</definedName>
    <definedName name="_Mes2">#REF!</definedName>
    <definedName name="_NS80" localSheetId="6">#REF!</definedName>
    <definedName name="_NS80" localSheetId="18">#REF!</definedName>
    <definedName name="_NS80" localSheetId="19">#REF!</definedName>
    <definedName name="_NS80" localSheetId="20">#REF!</definedName>
    <definedName name="_NS80" localSheetId="23">#REF!</definedName>
    <definedName name="_NS80" localSheetId="21">#REF!</definedName>
    <definedName name="_NS80" localSheetId="22">#REF!</definedName>
    <definedName name="_NS80" localSheetId="24">#REF!</definedName>
    <definedName name="_NS80" localSheetId="25">#REF!</definedName>
    <definedName name="_NS80" localSheetId="26">#REF!</definedName>
    <definedName name="_NS80" localSheetId="27">#REF!</definedName>
    <definedName name="_NS80" localSheetId="28">#REF!</definedName>
    <definedName name="_NS80" localSheetId="29">#REF!</definedName>
    <definedName name="_NS80" localSheetId="30">#REF!</definedName>
    <definedName name="_NS80" localSheetId="31">#REF!</definedName>
    <definedName name="_NS80" localSheetId="32">#REF!</definedName>
    <definedName name="_NS80" localSheetId="33">#REF!</definedName>
    <definedName name="_NS80" localSheetId="34">#REF!</definedName>
    <definedName name="_NS80" localSheetId="35">#REF!</definedName>
    <definedName name="_NS80" localSheetId="12">#REF!</definedName>
    <definedName name="_NS80" localSheetId="13">#REF!</definedName>
    <definedName name="_NS80" localSheetId="5">#REF!</definedName>
    <definedName name="_NS80" localSheetId="4">#REF!</definedName>
    <definedName name="_NS80" localSheetId="0">#REF!</definedName>
    <definedName name="_NS80" localSheetId="9">#REF!</definedName>
    <definedName name="_NS80" localSheetId="2">#REF!</definedName>
    <definedName name="_NS80" localSheetId="1">#REF!</definedName>
    <definedName name="_NS80" localSheetId="7">#REF!</definedName>
    <definedName name="_NS80" localSheetId="8">#REF!</definedName>
    <definedName name="_NS80" localSheetId="3">#REF!</definedName>
    <definedName name="_NS80">#REF!</definedName>
    <definedName name="_PCH3" localSheetId="6">#REF!</definedName>
    <definedName name="_PCH3" localSheetId="18">#REF!</definedName>
    <definedName name="_PCH3" localSheetId="19">#REF!</definedName>
    <definedName name="_PCH3" localSheetId="20">#REF!</definedName>
    <definedName name="_PCH3" localSheetId="23">#REF!</definedName>
    <definedName name="_PCH3" localSheetId="21">#REF!</definedName>
    <definedName name="_PCH3" localSheetId="22">#REF!</definedName>
    <definedName name="_PCH3" localSheetId="24">#REF!</definedName>
    <definedName name="_PCH3" localSheetId="25">#REF!</definedName>
    <definedName name="_PCH3" localSheetId="26">#REF!</definedName>
    <definedName name="_PCH3" localSheetId="27">#REF!</definedName>
    <definedName name="_PCH3" localSheetId="28">#REF!</definedName>
    <definedName name="_PCH3" localSheetId="29">#REF!</definedName>
    <definedName name="_PCH3" localSheetId="30">#REF!</definedName>
    <definedName name="_PCH3" localSheetId="31">#REF!</definedName>
    <definedName name="_PCH3" localSheetId="32">#REF!</definedName>
    <definedName name="_PCH3" localSheetId="33">#REF!</definedName>
    <definedName name="_PCH3" localSheetId="34">#REF!</definedName>
    <definedName name="_PCH3" localSheetId="35">#REF!</definedName>
    <definedName name="_PCH3" localSheetId="12">#REF!</definedName>
    <definedName name="_PCH3" localSheetId="13">#REF!</definedName>
    <definedName name="_PCH3" localSheetId="5">#REF!</definedName>
    <definedName name="_PCH3" localSheetId="4">#REF!</definedName>
    <definedName name="_PCH3" localSheetId="0">#REF!</definedName>
    <definedName name="_PCH3" localSheetId="9">#REF!</definedName>
    <definedName name="_PCH3" localSheetId="2">#REF!</definedName>
    <definedName name="_PCH3" localSheetId="1">#REF!</definedName>
    <definedName name="_PCH3" localSheetId="7">#REF!</definedName>
    <definedName name="_PCH3" localSheetId="8">#REF!</definedName>
    <definedName name="_PCH3" localSheetId="3">#REF!</definedName>
    <definedName name="_PCH3">#REF!</definedName>
    <definedName name="_PV3" localSheetId="6">#REF!</definedName>
    <definedName name="_PV3" localSheetId="18">#REF!</definedName>
    <definedName name="_PV3" localSheetId="19">#REF!</definedName>
    <definedName name="_PV3" localSheetId="20">#REF!</definedName>
    <definedName name="_PV3" localSheetId="23">#REF!</definedName>
    <definedName name="_PV3" localSheetId="21">#REF!</definedName>
    <definedName name="_PV3" localSheetId="22">#REF!</definedName>
    <definedName name="_PV3" localSheetId="24">#REF!</definedName>
    <definedName name="_PV3" localSheetId="25">#REF!</definedName>
    <definedName name="_PV3" localSheetId="26">#REF!</definedName>
    <definedName name="_PV3" localSheetId="27">#REF!</definedName>
    <definedName name="_PV3" localSheetId="28">#REF!</definedName>
    <definedName name="_PV3" localSheetId="29">#REF!</definedName>
    <definedName name="_PV3" localSheetId="30">#REF!</definedName>
    <definedName name="_PV3" localSheetId="31">#REF!</definedName>
    <definedName name="_PV3" localSheetId="32">#REF!</definedName>
    <definedName name="_PV3" localSheetId="33">#REF!</definedName>
    <definedName name="_PV3" localSheetId="34">#REF!</definedName>
    <definedName name="_PV3" localSheetId="35">#REF!</definedName>
    <definedName name="_PV3" localSheetId="12">#REF!</definedName>
    <definedName name="_PV3" localSheetId="13">#REF!</definedName>
    <definedName name="_PV3" localSheetId="5">#REF!</definedName>
    <definedName name="_PV3" localSheetId="4">#REF!</definedName>
    <definedName name="_PV3" localSheetId="0">#REF!</definedName>
    <definedName name="_PV3" localSheetId="9">#REF!</definedName>
    <definedName name="_PV3" localSheetId="2">#REF!</definedName>
    <definedName name="_PV3" localSheetId="1">#REF!</definedName>
    <definedName name="_PV3" localSheetId="7">#REF!</definedName>
    <definedName name="_PV3" localSheetId="8">#REF!</definedName>
    <definedName name="_PV3" localSheetId="3">#REF!</definedName>
    <definedName name="_PV3">#REF!</definedName>
    <definedName name="_T110100" localSheetId="6">'[7]110100:240603'!$R$8</definedName>
    <definedName name="_T110100" localSheetId="18">'[7]110100:240603'!$R$8</definedName>
    <definedName name="_T110100" localSheetId="19">'[7]110100:240603'!$R$8</definedName>
    <definedName name="_T110100" localSheetId="20">'[7]110100:240603'!$R$8</definedName>
    <definedName name="_T110100" localSheetId="23">'[7]110100:240603'!$R$8</definedName>
    <definedName name="_T110100" localSheetId="21">'[8]110100:240603'!$R$8</definedName>
    <definedName name="_T110100" localSheetId="22">'[9]110100:240603'!$R$8</definedName>
    <definedName name="_T110100" localSheetId="24">'[7]110100:240603'!$R$8</definedName>
    <definedName name="_T110100" localSheetId="25">'[7]110100:240603'!$R$8</definedName>
    <definedName name="_T110100" localSheetId="26">'[7]110100:240603'!$R$8</definedName>
    <definedName name="_T110100" localSheetId="27">'[7]110100:240603'!$R$8</definedName>
    <definedName name="_T110100" localSheetId="28">'[7]110100:240603'!$R$8</definedName>
    <definedName name="_T110100" localSheetId="29">'[7]110100:240603'!$R$8</definedName>
    <definedName name="_T110100" localSheetId="30">'[7]110100:240603'!$R$8</definedName>
    <definedName name="_T110100" localSheetId="35">'[7]110100:240603'!$R$8</definedName>
    <definedName name="_T110100" localSheetId="12">'[9]110100:240603'!$R$8</definedName>
    <definedName name="_T110100" localSheetId="13">'[9]110100:240603'!$R$8</definedName>
    <definedName name="_T110100" localSheetId="5">'[7]110100:240603'!$R$8</definedName>
    <definedName name="_T110100" localSheetId="4">'[7]110100:240603'!$R$8</definedName>
    <definedName name="_T110100" localSheetId="9">'[7]110100:240603'!$R$8</definedName>
    <definedName name="_T110100" localSheetId="2">'[7]110100:240603'!$R$8</definedName>
    <definedName name="_T110100" localSheetId="1">'[7]110100:240603'!$R$8</definedName>
    <definedName name="_T110100" localSheetId="7">'[7]110100:240603'!$R$8</definedName>
    <definedName name="_T110100" localSheetId="8">'[7]110100:240603'!$R$8</definedName>
    <definedName name="_T110100" localSheetId="3">'[7]110100:240603'!$R$8</definedName>
    <definedName name="_T110100">'[7]110100:240603'!$R$8</definedName>
    <definedName name="_xlnm._FilterDatabase" hidden="1">#N/A</definedName>
    <definedName name="add" localSheetId="6">#REF!</definedName>
    <definedName name="add" localSheetId="18">#REF!</definedName>
    <definedName name="add" localSheetId="19">#REF!</definedName>
    <definedName name="add" localSheetId="20">#REF!</definedName>
    <definedName name="add" localSheetId="23">#REF!</definedName>
    <definedName name="add" localSheetId="21">#REF!</definedName>
    <definedName name="add" localSheetId="22">#REF!</definedName>
    <definedName name="add" localSheetId="24">#REF!</definedName>
    <definedName name="add" localSheetId="25">#REF!</definedName>
    <definedName name="add" localSheetId="26">#REF!</definedName>
    <definedName name="add" localSheetId="27">#REF!</definedName>
    <definedName name="add" localSheetId="28">#REF!</definedName>
    <definedName name="add" localSheetId="29">#REF!</definedName>
    <definedName name="add" localSheetId="30">#REF!</definedName>
    <definedName name="add" localSheetId="31">#REF!</definedName>
    <definedName name="add" localSheetId="32">#REF!</definedName>
    <definedName name="add" localSheetId="33">#REF!</definedName>
    <definedName name="add" localSheetId="34">#REF!</definedName>
    <definedName name="add" localSheetId="35">#REF!</definedName>
    <definedName name="add" localSheetId="12">#REF!</definedName>
    <definedName name="add" localSheetId="13">#REF!</definedName>
    <definedName name="add" localSheetId="5">#REF!</definedName>
    <definedName name="add" localSheetId="4">#REF!</definedName>
    <definedName name="add" localSheetId="0">#REF!</definedName>
    <definedName name="add" localSheetId="9">#REF!</definedName>
    <definedName name="add" localSheetId="2">#REF!</definedName>
    <definedName name="add" localSheetId="1">#REF!</definedName>
    <definedName name="add" localSheetId="7">#REF!</definedName>
    <definedName name="add" localSheetId="8">#REF!</definedName>
    <definedName name="add" localSheetId="3">#REF!</definedName>
    <definedName name="add">#REF!</definedName>
    <definedName name="AVT" localSheetId="6">#REF!</definedName>
    <definedName name="AVT" localSheetId="18">#REF!</definedName>
    <definedName name="AVT" localSheetId="19">#REF!</definedName>
    <definedName name="AVT" localSheetId="20">#REF!</definedName>
    <definedName name="AVT" localSheetId="23">#REF!</definedName>
    <definedName name="AVT" localSheetId="21">#REF!</definedName>
    <definedName name="AVT" localSheetId="22">#REF!</definedName>
    <definedName name="AVT" localSheetId="24">#REF!</definedName>
    <definedName name="AVT" localSheetId="25">#REF!</definedName>
    <definedName name="AVT" localSheetId="26">#REF!</definedName>
    <definedName name="AVT" localSheetId="27">#REF!</definedName>
    <definedName name="AVT" localSheetId="28">#REF!</definedName>
    <definedName name="AVT" localSheetId="29">#REF!</definedName>
    <definedName name="AVT" localSheetId="30">#REF!</definedName>
    <definedName name="AVT" localSheetId="31">#REF!</definedName>
    <definedName name="AVT" localSheetId="32">#REF!</definedName>
    <definedName name="AVT" localSheetId="33">#REF!</definedName>
    <definedName name="AVT" localSheetId="34">#REF!</definedName>
    <definedName name="AVT" localSheetId="35">#REF!</definedName>
    <definedName name="AVT" localSheetId="12">#REF!</definedName>
    <definedName name="AVT" localSheetId="13">#REF!</definedName>
    <definedName name="AVT" localSheetId="5">#REF!</definedName>
    <definedName name="AVT" localSheetId="4">#REF!</definedName>
    <definedName name="AVT" localSheetId="0">#REF!</definedName>
    <definedName name="AVT" localSheetId="9">#REF!</definedName>
    <definedName name="AVT" localSheetId="2">#REF!</definedName>
    <definedName name="AVT" localSheetId="1">#REF!</definedName>
    <definedName name="AVT" localSheetId="7">#REF!</definedName>
    <definedName name="AVT" localSheetId="8">#REF!</definedName>
    <definedName name="AVT" localSheetId="3">#REF!</definedName>
    <definedName name="AVT" localSheetId="11">#REF!</definedName>
    <definedName name="AVT" localSheetId="10">#REF!</definedName>
    <definedName name="AVT">#REF!</definedName>
    <definedName name="BEC" localSheetId="6">#REF!</definedName>
    <definedName name="BEC" localSheetId="18">#REF!</definedName>
    <definedName name="BEC" localSheetId="19">#REF!</definedName>
    <definedName name="BEC" localSheetId="20">#REF!</definedName>
    <definedName name="BEC" localSheetId="23">#REF!</definedName>
    <definedName name="BEC" localSheetId="21">#REF!</definedName>
    <definedName name="BEC" localSheetId="22">#REF!</definedName>
    <definedName name="BEC" localSheetId="24">#REF!</definedName>
    <definedName name="BEC" localSheetId="25">#REF!</definedName>
    <definedName name="BEC" localSheetId="26">#REF!</definedName>
    <definedName name="BEC" localSheetId="27">#REF!</definedName>
    <definedName name="BEC" localSheetId="28">#REF!</definedName>
    <definedName name="BEC" localSheetId="29">#REF!</definedName>
    <definedName name="BEC" localSheetId="30">#REF!</definedName>
    <definedName name="BEC" localSheetId="31">#REF!</definedName>
    <definedName name="BEC" localSheetId="32">#REF!</definedName>
    <definedName name="BEC" localSheetId="33">#REF!</definedName>
    <definedName name="BEC" localSheetId="34">#REF!</definedName>
    <definedName name="BEC" localSheetId="35">#REF!</definedName>
    <definedName name="BEC" localSheetId="12">#REF!</definedName>
    <definedName name="BEC" localSheetId="13">#REF!</definedName>
    <definedName name="BEC" localSheetId="5">#REF!</definedName>
    <definedName name="BEC" localSheetId="4">#REF!</definedName>
    <definedName name="BEC" localSheetId="0">#REF!</definedName>
    <definedName name="BEC" localSheetId="9">#REF!</definedName>
    <definedName name="BEC" localSheetId="2">#REF!</definedName>
    <definedName name="BEC" localSheetId="1">#REF!</definedName>
    <definedName name="BEC" localSheetId="7">#REF!</definedName>
    <definedName name="BEC" localSheetId="8">#REF!</definedName>
    <definedName name="BEC" localSheetId="3">#REF!</definedName>
    <definedName name="BEC">#REF!</definedName>
    <definedName name="CURRENTYEAR">#REF!</definedName>
    <definedName name="DKS" localSheetId="6">#REF!</definedName>
    <definedName name="DKS" localSheetId="18">#REF!</definedName>
    <definedName name="DKS" localSheetId="19">#REF!</definedName>
    <definedName name="DKS" localSheetId="20">#REF!</definedName>
    <definedName name="DKS" localSheetId="23">#REF!</definedName>
    <definedName name="DKS" localSheetId="21">#REF!</definedName>
    <definedName name="DKS" localSheetId="22">#REF!</definedName>
    <definedName name="DKS" localSheetId="24">#REF!</definedName>
    <definedName name="DKS" localSheetId="25">#REF!</definedName>
    <definedName name="DKS" localSheetId="26">#REF!</definedName>
    <definedName name="DKS" localSheetId="27">#REF!</definedName>
    <definedName name="DKS" localSheetId="28">#REF!</definedName>
    <definedName name="DKS" localSheetId="29">#REF!</definedName>
    <definedName name="DKS" localSheetId="30">#REF!</definedName>
    <definedName name="DKS" localSheetId="31">#REF!</definedName>
    <definedName name="DKS" localSheetId="32">#REF!</definedName>
    <definedName name="DKS" localSheetId="33">#REF!</definedName>
    <definedName name="DKS" localSheetId="34">#REF!</definedName>
    <definedName name="DKS" localSheetId="35">#REF!</definedName>
    <definedName name="DKS" localSheetId="12">#REF!</definedName>
    <definedName name="DKS" localSheetId="13">#REF!</definedName>
    <definedName name="DKS" localSheetId="5">#REF!</definedName>
    <definedName name="DKS" localSheetId="4">#REF!</definedName>
    <definedName name="DKS" localSheetId="0">#REF!</definedName>
    <definedName name="DKS" localSheetId="9">#REF!</definedName>
    <definedName name="DKS" localSheetId="2">#REF!</definedName>
    <definedName name="DKS" localSheetId="1">#REF!</definedName>
    <definedName name="DKS" localSheetId="7">#REF!</definedName>
    <definedName name="DKS" localSheetId="8">#REF!</definedName>
    <definedName name="DKS" localSheetId="3">#REF!</definedName>
    <definedName name="DKS">#REF!</definedName>
    <definedName name="dod" localSheetId="6">#REF!</definedName>
    <definedName name="dod" localSheetId="18">#REF!</definedName>
    <definedName name="dod" localSheetId="19">#REF!</definedName>
    <definedName name="dod" localSheetId="20">#REF!</definedName>
    <definedName name="dod" localSheetId="23">#REF!</definedName>
    <definedName name="dod" localSheetId="21">#REF!</definedName>
    <definedName name="dod" localSheetId="22">#REF!</definedName>
    <definedName name="dod" localSheetId="24">#REF!</definedName>
    <definedName name="dod" localSheetId="25">#REF!</definedName>
    <definedName name="dod" localSheetId="26">#REF!</definedName>
    <definedName name="dod" localSheetId="27">#REF!</definedName>
    <definedName name="dod" localSheetId="28">#REF!</definedName>
    <definedName name="dod" localSheetId="29">#REF!</definedName>
    <definedName name="dod" localSheetId="30">#REF!</definedName>
    <definedName name="dod" localSheetId="31">#REF!</definedName>
    <definedName name="dod" localSheetId="32">#REF!</definedName>
    <definedName name="dod" localSheetId="33">#REF!</definedName>
    <definedName name="dod" localSheetId="34">#REF!</definedName>
    <definedName name="dod" localSheetId="35">#REF!</definedName>
    <definedName name="dod" localSheetId="12">#REF!</definedName>
    <definedName name="dod" localSheetId="13">#REF!</definedName>
    <definedName name="dod" localSheetId="5">#REF!</definedName>
    <definedName name="dod" localSheetId="4">#REF!</definedName>
    <definedName name="dod" localSheetId="0">#REF!</definedName>
    <definedName name="dod" localSheetId="9">#REF!</definedName>
    <definedName name="dod" localSheetId="2">#REF!</definedName>
    <definedName name="dod" localSheetId="1">#REF!</definedName>
    <definedName name="dod" localSheetId="7">#REF!</definedName>
    <definedName name="dod" localSheetId="8">#REF!</definedName>
    <definedName name="dod" localSheetId="3">#REF!</definedName>
    <definedName name="dod">#REF!</definedName>
    <definedName name="dod_4" localSheetId="6">#REF!</definedName>
    <definedName name="dod_4" localSheetId="18">#REF!</definedName>
    <definedName name="dod_4" localSheetId="19">#REF!</definedName>
    <definedName name="dod_4" localSheetId="20">#REF!</definedName>
    <definedName name="dod_4" localSheetId="23">#REF!</definedName>
    <definedName name="dod_4" localSheetId="21">#REF!</definedName>
    <definedName name="dod_4" localSheetId="22">#REF!</definedName>
    <definedName name="dod_4" localSheetId="24">#REF!</definedName>
    <definedName name="dod_4" localSheetId="25">#REF!</definedName>
    <definedName name="dod_4" localSheetId="26">#REF!</definedName>
    <definedName name="dod_4" localSheetId="27">#REF!</definedName>
    <definedName name="dod_4" localSheetId="28">#REF!</definedName>
    <definedName name="dod_4" localSheetId="29">#REF!</definedName>
    <definedName name="dod_4" localSheetId="30">#REF!</definedName>
    <definedName name="dod_4" localSheetId="31">#REF!</definedName>
    <definedName name="dod_4" localSheetId="32">#REF!</definedName>
    <definedName name="dod_4" localSheetId="33">#REF!</definedName>
    <definedName name="dod_4" localSheetId="34">#REF!</definedName>
    <definedName name="dod_4" localSheetId="35">#REF!</definedName>
    <definedName name="dod_4" localSheetId="12">#REF!</definedName>
    <definedName name="dod_4" localSheetId="13">#REF!</definedName>
    <definedName name="dod_4" localSheetId="5">#REF!</definedName>
    <definedName name="dod_4" localSheetId="4">#REF!</definedName>
    <definedName name="dod_4" localSheetId="0">#REF!</definedName>
    <definedName name="dod_4" localSheetId="9">#REF!</definedName>
    <definedName name="dod_4" localSheetId="2">#REF!</definedName>
    <definedName name="dod_4" localSheetId="1">#REF!</definedName>
    <definedName name="dod_4" localSheetId="7">#REF!</definedName>
    <definedName name="dod_4" localSheetId="8">#REF!</definedName>
    <definedName name="dod_4" localSheetId="3">#REF!</definedName>
    <definedName name="dod_4">#REF!</definedName>
    <definedName name="dodat1" localSheetId="6">[3]Пер!$N$33</definedName>
    <definedName name="dodat1" localSheetId="18">[3]Пер!$N$33</definedName>
    <definedName name="dodat1" localSheetId="19">[3]Пер!$N$33</definedName>
    <definedName name="dodat1" localSheetId="20">[3]Пер!$N$33</definedName>
    <definedName name="dodat1" localSheetId="23">[3]Пер!$N$33</definedName>
    <definedName name="dodat1" localSheetId="21">[4]Пер!$N$33</definedName>
    <definedName name="dodat1" localSheetId="22">[5]Пер!$N$33</definedName>
    <definedName name="dodat1" localSheetId="24">[3]Пер!$N$33</definedName>
    <definedName name="dodat1" localSheetId="25">[3]Пер!$N$33</definedName>
    <definedName name="dodat1" localSheetId="26">[3]Пер!$N$33</definedName>
    <definedName name="dodat1" localSheetId="27">[3]Пер!$N$33</definedName>
    <definedName name="dodat1" localSheetId="28">[3]Пер!$N$33</definedName>
    <definedName name="dodat1" localSheetId="29">[3]Пер!$N$33</definedName>
    <definedName name="dodat1" localSheetId="30">[3]Пер!$N$33</definedName>
    <definedName name="dodat1" localSheetId="35">[3]Пер!$N$33</definedName>
    <definedName name="dodat1" localSheetId="12">[5]Пер!$N$33</definedName>
    <definedName name="dodat1" localSheetId="13">[5]Пер!$N$33</definedName>
    <definedName name="dodat1" localSheetId="5">[3]Пер!$N$33</definedName>
    <definedName name="dodat1" localSheetId="4">[3]Пер!$N$33</definedName>
    <definedName name="dodat1" localSheetId="9">[3]Пер!$N$33</definedName>
    <definedName name="dodat1" localSheetId="2">[3]Пер!$N$33</definedName>
    <definedName name="dodat1" localSheetId="1">[3]Пер!$N$33</definedName>
    <definedName name="dodat1" localSheetId="7">[3]Пер!$N$33</definedName>
    <definedName name="dodat1" localSheetId="8">[3]Пер!$N$33</definedName>
    <definedName name="dodat1" localSheetId="3">[3]Пер!$N$33</definedName>
    <definedName name="dodat1">[3]Пер!$N$33</definedName>
    <definedName name="dodik" localSheetId="6">#REF!</definedName>
    <definedName name="dodik" localSheetId="18">#REF!</definedName>
    <definedName name="dodik" localSheetId="19">#REF!</definedName>
    <definedName name="dodik" localSheetId="20">#REF!</definedName>
    <definedName name="dodik" localSheetId="23">#REF!</definedName>
    <definedName name="dodik" localSheetId="21">#REF!</definedName>
    <definedName name="dodik" localSheetId="22">#REF!</definedName>
    <definedName name="dodik" localSheetId="24">#REF!</definedName>
    <definedName name="dodik" localSheetId="25">#REF!</definedName>
    <definedName name="dodik" localSheetId="26">#REF!</definedName>
    <definedName name="dodik" localSheetId="27">#REF!</definedName>
    <definedName name="dodik" localSheetId="28">#REF!</definedName>
    <definedName name="dodik" localSheetId="29">#REF!</definedName>
    <definedName name="dodik" localSheetId="30">#REF!</definedName>
    <definedName name="dodik" localSheetId="31">#REF!</definedName>
    <definedName name="dodik" localSheetId="32">#REF!</definedName>
    <definedName name="dodik" localSheetId="33">#REF!</definedName>
    <definedName name="dodik" localSheetId="34">#REF!</definedName>
    <definedName name="dodik" localSheetId="35">#REF!</definedName>
    <definedName name="dodik" localSheetId="12">#REF!</definedName>
    <definedName name="dodik" localSheetId="13">#REF!</definedName>
    <definedName name="dodik" localSheetId="5">#REF!</definedName>
    <definedName name="dodik" localSheetId="4">#REF!</definedName>
    <definedName name="dodik" localSheetId="0">#REF!</definedName>
    <definedName name="dodik" localSheetId="9">#REF!</definedName>
    <definedName name="dodik" localSheetId="2">#REF!</definedName>
    <definedName name="dodik" localSheetId="1">#REF!</definedName>
    <definedName name="dodik" localSheetId="7">#REF!</definedName>
    <definedName name="dodik" localSheetId="8">#REF!</definedName>
    <definedName name="dodik" localSheetId="3">#REF!</definedName>
    <definedName name="dodik">#REF!</definedName>
    <definedName name="DON1KC" localSheetId="6">#REF!</definedName>
    <definedName name="DON1KC" localSheetId="18">#REF!</definedName>
    <definedName name="DON1KC" localSheetId="19">#REF!</definedName>
    <definedName name="DON1KC" localSheetId="20">#REF!</definedName>
    <definedName name="DON1KC" localSheetId="23">#REF!</definedName>
    <definedName name="DON1KC" localSheetId="21">#REF!</definedName>
    <definedName name="DON1KC" localSheetId="22">#REF!</definedName>
    <definedName name="DON1KC" localSheetId="24">#REF!</definedName>
    <definedName name="DON1KC" localSheetId="25">#REF!</definedName>
    <definedName name="DON1KC" localSheetId="26">#REF!</definedName>
    <definedName name="DON1KC" localSheetId="27">#REF!</definedName>
    <definedName name="DON1KC" localSheetId="28">#REF!</definedName>
    <definedName name="DON1KC" localSheetId="29">#REF!</definedName>
    <definedName name="DON1KC" localSheetId="30">#REF!</definedName>
    <definedName name="DON1KC" localSheetId="31">#REF!</definedName>
    <definedName name="DON1KC" localSheetId="32">#REF!</definedName>
    <definedName name="DON1KC" localSheetId="33">#REF!</definedName>
    <definedName name="DON1KC" localSheetId="34">#REF!</definedName>
    <definedName name="DON1KC" localSheetId="35">#REF!</definedName>
    <definedName name="DON1KC" localSheetId="12">#REF!</definedName>
    <definedName name="DON1KC" localSheetId="13">#REF!</definedName>
    <definedName name="DON1KC" localSheetId="5">#REF!</definedName>
    <definedName name="DON1KC" localSheetId="4">#REF!</definedName>
    <definedName name="DON1KC" localSheetId="0">#REF!</definedName>
    <definedName name="DON1KC" localSheetId="9">#REF!</definedName>
    <definedName name="DON1KC" localSheetId="2">#REF!</definedName>
    <definedName name="DON1KC" localSheetId="1">#REF!</definedName>
    <definedName name="DON1KC" localSheetId="7">#REF!</definedName>
    <definedName name="DON1KC" localSheetId="8">#REF!</definedName>
    <definedName name="DON1KC" localSheetId="3">#REF!</definedName>
    <definedName name="DON1KC">#REF!</definedName>
    <definedName name="Dt">[11]Пер!$N$34</definedName>
    <definedName name="fg" localSheetId="6">#REF!</definedName>
    <definedName name="fg" localSheetId="18">#REF!</definedName>
    <definedName name="fg" localSheetId="19">#REF!</definedName>
    <definedName name="fg" localSheetId="20">#REF!</definedName>
    <definedName name="fg" localSheetId="23">#REF!</definedName>
    <definedName name="fg" localSheetId="21">#REF!</definedName>
    <definedName name="fg" localSheetId="22">#REF!</definedName>
    <definedName name="fg" localSheetId="24">#REF!</definedName>
    <definedName name="fg" localSheetId="25">#REF!</definedName>
    <definedName name="fg" localSheetId="26">#REF!</definedName>
    <definedName name="fg" localSheetId="27">#REF!</definedName>
    <definedName name="fg" localSheetId="28">#REF!</definedName>
    <definedName name="fg" localSheetId="29">#REF!</definedName>
    <definedName name="fg" localSheetId="30">#REF!</definedName>
    <definedName name="fg" localSheetId="31">#REF!</definedName>
    <definedName name="fg" localSheetId="32">#REF!</definedName>
    <definedName name="fg" localSheetId="33">#REF!</definedName>
    <definedName name="fg" localSheetId="34">#REF!</definedName>
    <definedName name="fg" localSheetId="35">#REF!</definedName>
    <definedName name="fg" localSheetId="12">#REF!</definedName>
    <definedName name="fg" localSheetId="13">#REF!</definedName>
    <definedName name="fg" localSheetId="5">#REF!</definedName>
    <definedName name="fg" localSheetId="4">#REF!</definedName>
    <definedName name="fg" localSheetId="0">#REF!</definedName>
    <definedName name="fg" localSheetId="9">#REF!</definedName>
    <definedName name="fg" localSheetId="2">#REF!</definedName>
    <definedName name="fg" localSheetId="1">#REF!</definedName>
    <definedName name="fg" localSheetId="7">#REF!</definedName>
    <definedName name="fg" localSheetId="8">#REF!</definedName>
    <definedName name="fg" localSheetId="3">#REF!</definedName>
    <definedName name="fg">#REF!</definedName>
    <definedName name="HAVSTJAG" localSheetId="6">#REF!</definedName>
    <definedName name="HAVSTJAG" localSheetId="18">#REF!</definedName>
    <definedName name="HAVSTJAG" localSheetId="19">#REF!</definedName>
    <definedName name="HAVSTJAG" localSheetId="20">#REF!</definedName>
    <definedName name="HAVSTJAG" localSheetId="23">#REF!</definedName>
    <definedName name="HAVSTJAG" localSheetId="21">#REF!</definedName>
    <definedName name="HAVSTJAG" localSheetId="22">#REF!</definedName>
    <definedName name="HAVSTJAG" localSheetId="24">#REF!</definedName>
    <definedName name="HAVSTJAG" localSheetId="25">#REF!</definedName>
    <definedName name="HAVSTJAG" localSheetId="26">#REF!</definedName>
    <definedName name="HAVSTJAG" localSheetId="27">#REF!</definedName>
    <definedName name="HAVSTJAG" localSheetId="28">#REF!</definedName>
    <definedName name="HAVSTJAG" localSheetId="29">#REF!</definedName>
    <definedName name="HAVSTJAG" localSheetId="30">#REF!</definedName>
    <definedName name="HAVSTJAG" localSheetId="31">#REF!</definedName>
    <definedName name="HAVSTJAG" localSheetId="32">#REF!</definedName>
    <definedName name="HAVSTJAG" localSheetId="33">#REF!</definedName>
    <definedName name="HAVSTJAG" localSheetId="34">#REF!</definedName>
    <definedName name="HAVSTJAG" localSheetId="35">#REF!</definedName>
    <definedName name="HAVSTJAG" localSheetId="12">#REF!</definedName>
    <definedName name="HAVSTJAG" localSheetId="13">#REF!</definedName>
    <definedName name="HAVSTJAG" localSheetId="5">#REF!</definedName>
    <definedName name="HAVSTJAG" localSheetId="4">#REF!</definedName>
    <definedName name="HAVSTJAG" localSheetId="0">#REF!</definedName>
    <definedName name="HAVSTJAG" localSheetId="9">#REF!</definedName>
    <definedName name="HAVSTJAG" localSheetId="2">#REF!</definedName>
    <definedName name="HAVSTJAG" localSheetId="1">#REF!</definedName>
    <definedName name="HAVSTJAG" localSheetId="7">#REF!</definedName>
    <definedName name="HAVSTJAG" localSheetId="8">#REF!</definedName>
    <definedName name="HAVSTJAG" localSheetId="3">#REF!</definedName>
    <definedName name="HAVSTJAG">#REF!</definedName>
    <definedName name="hg" localSheetId="6">#REF!</definedName>
    <definedName name="hg" localSheetId="18">#REF!</definedName>
    <definedName name="hg" localSheetId="19">#REF!</definedName>
    <definedName name="hg" localSheetId="20">#REF!</definedName>
    <definedName name="hg" localSheetId="23">#REF!</definedName>
    <definedName name="hg" localSheetId="21">#REF!</definedName>
    <definedName name="hg" localSheetId="22">#REF!</definedName>
    <definedName name="hg" localSheetId="24">#REF!</definedName>
    <definedName name="hg" localSheetId="25">#REF!</definedName>
    <definedName name="hg" localSheetId="26">#REF!</definedName>
    <definedName name="hg" localSheetId="27">#REF!</definedName>
    <definedName name="hg" localSheetId="28">#REF!</definedName>
    <definedName name="hg" localSheetId="29">#REF!</definedName>
    <definedName name="hg" localSheetId="30">#REF!</definedName>
    <definedName name="hg" localSheetId="31">#REF!</definedName>
    <definedName name="hg" localSheetId="32">#REF!</definedName>
    <definedName name="hg" localSheetId="33">#REF!</definedName>
    <definedName name="hg" localSheetId="34">#REF!</definedName>
    <definedName name="hg" localSheetId="35">#REF!</definedName>
    <definedName name="hg" localSheetId="12">#REF!</definedName>
    <definedName name="hg" localSheetId="13">#REF!</definedName>
    <definedName name="hg" localSheetId="5">#REF!</definedName>
    <definedName name="hg" localSheetId="4">#REF!</definedName>
    <definedName name="hg" localSheetId="0">#REF!</definedName>
    <definedName name="hg" localSheetId="9">#REF!</definedName>
    <definedName name="hg" localSheetId="2">#REF!</definedName>
    <definedName name="hg" localSheetId="1">#REF!</definedName>
    <definedName name="hg" localSheetId="7">#REF!</definedName>
    <definedName name="hg" localSheetId="8">#REF!</definedName>
    <definedName name="hg" localSheetId="3">#REF!</definedName>
    <definedName name="hg">#REF!</definedName>
    <definedName name="hhhh" localSheetId="6">#REF!</definedName>
    <definedName name="hhhh" localSheetId="18">#REF!</definedName>
    <definedName name="hhhh" localSheetId="19">#REF!</definedName>
    <definedName name="hhhh" localSheetId="20">#REF!</definedName>
    <definedName name="hhhh" localSheetId="23">#REF!</definedName>
    <definedName name="hhhh" localSheetId="21">#REF!</definedName>
    <definedName name="hhhh" localSheetId="22">#REF!</definedName>
    <definedName name="hhhh" localSheetId="24">#REF!</definedName>
    <definedName name="hhhh" localSheetId="25">#REF!</definedName>
    <definedName name="hhhh" localSheetId="26">#REF!</definedName>
    <definedName name="hhhh" localSheetId="27">#REF!</definedName>
    <definedName name="hhhh" localSheetId="28">#REF!</definedName>
    <definedName name="hhhh" localSheetId="29">#REF!</definedName>
    <definedName name="hhhh" localSheetId="30">#REF!</definedName>
    <definedName name="hhhh" localSheetId="31">#REF!</definedName>
    <definedName name="hhhh" localSheetId="32">#REF!</definedName>
    <definedName name="hhhh" localSheetId="33">#REF!</definedName>
    <definedName name="hhhh" localSheetId="34">#REF!</definedName>
    <definedName name="hhhh" localSheetId="35">#REF!</definedName>
    <definedName name="hhhh" localSheetId="12">#REF!</definedName>
    <definedName name="hhhh" localSheetId="13">#REF!</definedName>
    <definedName name="hhhh" localSheetId="5">#REF!</definedName>
    <definedName name="hhhh" localSheetId="4">#REF!</definedName>
    <definedName name="hhhh" localSheetId="0">#REF!</definedName>
    <definedName name="hhhh" localSheetId="9">#REF!</definedName>
    <definedName name="hhhh" localSheetId="2">#REF!</definedName>
    <definedName name="hhhh" localSheetId="1">#REF!</definedName>
    <definedName name="hhhh" localSheetId="7">#REF!</definedName>
    <definedName name="hhhh" localSheetId="8">#REF!</definedName>
    <definedName name="hhhh" localSheetId="3">#REF!</definedName>
    <definedName name="hhhh">#REF!</definedName>
    <definedName name="HKC" localSheetId="6">#REF!</definedName>
    <definedName name="HKC" localSheetId="18">#REF!</definedName>
    <definedName name="HKC" localSheetId="19">#REF!</definedName>
    <definedName name="HKC" localSheetId="20">#REF!</definedName>
    <definedName name="HKC" localSheetId="23">#REF!</definedName>
    <definedName name="HKC" localSheetId="21">#REF!</definedName>
    <definedName name="HKC" localSheetId="22">#REF!</definedName>
    <definedName name="HKC" localSheetId="24">#REF!</definedName>
    <definedName name="HKC" localSheetId="25">#REF!</definedName>
    <definedName name="HKC" localSheetId="26">#REF!</definedName>
    <definedName name="HKC" localSheetId="27">#REF!</definedName>
    <definedName name="HKC" localSheetId="28">#REF!</definedName>
    <definedName name="HKC" localSheetId="29">#REF!</definedName>
    <definedName name="HKC" localSheetId="30">#REF!</definedName>
    <definedName name="HKC" localSheetId="31">#REF!</definedName>
    <definedName name="HKC" localSheetId="32">#REF!</definedName>
    <definedName name="HKC" localSheetId="33">#REF!</definedName>
    <definedName name="HKC" localSheetId="34">#REF!</definedName>
    <definedName name="HKC" localSheetId="35">#REF!</definedName>
    <definedName name="HKC" localSheetId="12">#REF!</definedName>
    <definedName name="HKC" localSheetId="13">#REF!</definedName>
    <definedName name="HKC" localSheetId="5">#REF!</definedName>
    <definedName name="HKC" localSheetId="4">#REF!</definedName>
    <definedName name="HKC" localSheetId="0">#REF!</definedName>
    <definedName name="HKC" localSheetId="9">#REF!</definedName>
    <definedName name="HKC" localSheetId="2">#REF!</definedName>
    <definedName name="HKC" localSheetId="1">#REF!</definedName>
    <definedName name="HKC" localSheetId="7">#REF!</definedName>
    <definedName name="HKC" localSheetId="8">#REF!</definedName>
    <definedName name="HKC" localSheetId="3">#REF!</definedName>
    <definedName name="HKC">#REF!</definedName>
    <definedName name="HSKC" localSheetId="6">#REF!</definedName>
    <definedName name="HSKC" localSheetId="18">#REF!</definedName>
    <definedName name="HSKC" localSheetId="19">#REF!</definedName>
    <definedName name="HSKC" localSheetId="20">#REF!</definedName>
    <definedName name="HSKC" localSheetId="23">#REF!</definedName>
    <definedName name="HSKC" localSheetId="21">#REF!</definedName>
    <definedName name="HSKC" localSheetId="22">#REF!</definedName>
    <definedName name="HSKC" localSheetId="24">#REF!</definedName>
    <definedName name="HSKC" localSheetId="25">#REF!</definedName>
    <definedName name="HSKC" localSheetId="26">#REF!</definedName>
    <definedName name="HSKC" localSheetId="27">#REF!</definedName>
    <definedName name="HSKC" localSheetId="28">#REF!</definedName>
    <definedName name="HSKC" localSheetId="29">#REF!</definedName>
    <definedName name="HSKC" localSheetId="30">#REF!</definedName>
    <definedName name="HSKC" localSheetId="31">#REF!</definedName>
    <definedName name="HSKC" localSheetId="32">#REF!</definedName>
    <definedName name="HSKC" localSheetId="33">#REF!</definedName>
    <definedName name="HSKC" localSheetId="34">#REF!</definedName>
    <definedName name="HSKC" localSheetId="35">#REF!</definedName>
    <definedName name="HSKC" localSheetId="12">#REF!</definedName>
    <definedName name="HSKC" localSheetId="13">#REF!</definedName>
    <definedName name="HSKC" localSheetId="5">#REF!</definedName>
    <definedName name="HSKC" localSheetId="4">#REF!</definedName>
    <definedName name="HSKC" localSheetId="0">#REF!</definedName>
    <definedName name="HSKC" localSheetId="9">#REF!</definedName>
    <definedName name="HSKC" localSheetId="2">#REF!</definedName>
    <definedName name="HSKC" localSheetId="1">#REF!</definedName>
    <definedName name="HSKC" localSheetId="7">#REF!</definedName>
    <definedName name="HSKC" localSheetId="8">#REF!</definedName>
    <definedName name="HSKC" localSheetId="3">#REF!</definedName>
    <definedName name="HSKC">#REF!</definedName>
    <definedName name="jhjhjhj" localSheetId="6">#REF!</definedName>
    <definedName name="jhjhjhj" localSheetId="18">#REF!</definedName>
    <definedName name="jhjhjhj" localSheetId="19">#REF!</definedName>
    <definedName name="jhjhjhj" localSheetId="20">#REF!</definedName>
    <definedName name="jhjhjhj" localSheetId="23">#REF!</definedName>
    <definedName name="jhjhjhj" localSheetId="21">#REF!</definedName>
    <definedName name="jhjhjhj" localSheetId="22">#REF!</definedName>
    <definedName name="jhjhjhj" localSheetId="24">#REF!</definedName>
    <definedName name="jhjhjhj" localSheetId="25">#REF!</definedName>
    <definedName name="jhjhjhj" localSheetId="26">#REF!</definedName>
    <definedName name="jhjhjhj" localSheetId="27">#REF!</definedName>
    <definedName name="jhjhjhj" localSheetId="28">#REF!</definedName>
    <definedName name="jhjhjhj" localSheetId="29">#REF!</definedName>
    <definedName name="jhjhjhj" localSheetId="30">#REF!</definedName>
    <definedName name="jhjhjhj" localSheetId="31">#REF!</definedName>
    <definedName name="jhjhjhj" localSheetId="32">#REF!</definedName>
    <definedName name="jhjhjhj" localSheetId="33">#REF!</definedName>
    <definedName name="jhjhjhj" localSheetId="34">#REF!</definedName>
    <definedName name="jhjhjhj" localSheetId="35">#REF!</definedName>
    <definedName name="jhjhjhj" localSheetId="12">#REF!</definedName>
    <definedName name="jhjhjhj" localSheetId="13">#REF!</definedName>
    <definedName name="jhjhjhj" localSheetId="5">#REF!</definedName>
    <definedName name="jhjhjhj" localSheetId="4">#REF!</definedName>
    <definedName name="jhjhjhj" localSheetId="0">#REF!</definedName>
    <definedName name="jhjhjhj" localSheetId="9">#REF!</definedName>
    <definedName name="jhjhjhj" localSheetId="2">#REF!</definedName>
    <definedName name="jhjhjhj" localSheetId="1">#REF!</definedName>
    <definedName name="jhjhjhj" localSheetId="7">#REF!</definedName>
    <definedName name="jhjhjhj" localSheetId="8">#REF!</definedName>
    <definedName name="jhjhjhj" localSheetId="3">#REF!</definedName>
    <definedName name="jhjhjhj">#REF!</definedName>
    <definedName name="kj" localSheetId="6">#REF!</definedName>
    <definedName name="kj" localSheetId="18">#REF!</definedName>
    <definedName name="kj" localSheetId="19">#REF!</definedName>
    <definedName name="kj" localSheetId="20">#REF!</definedName>
    <definedName name="kj" localSheetId="23">#REF!</definedName>
    <definedName name="kj" localSheetId="21">#REF!</definedName>
    <definedName name="kj" localSheetId="22">#REF!</definedName>
    <definedName name="kj" localSheetId="24">#REF!</definedName>
    <definedName name="kj" localSheetId="25">#REF!</definedName>
    <definedName name="kj" localSheetId="26">#REF!</definedName>
    <definedName name="kj" localSheetId="27">#REF!</definedName>
    <definedName name="kj" localSheetId="28">#REF!</definedName>
    <definedName name="kj" localSheetId="29">#REF!</definedName>
    <definedName name="kj" localSheetId="30">#REF!</definedName>
    <definedName name="kj" localSheetId="31">#REF!</definedName>
    <definedName name="kj" localSheetId="32">#REF!</definedName>
    <definedName name="kj" localSheetId="33">#REF!</definedName>
    <definedName name="kj" localSheetId="34">#REF!</definedName>
    <definedName name="kj" localSheetId="35">#REF!</definedName>
    <definedName name="kj" localSheetId="12">#REF!</definedName>
    <definedName name="kj" localSheetId="13">#REF!</definedName>
    <definedName name="kj" localSheetId="5">#REF!</definedName>
    <definedName name="kj" localSheetId="4">#REF!</definedName>
    <definedName name="kj" localSheetId="0">#REF!</definedName>
    <definedName name="kj" localSheetId="9">#REF!</definedName>
    <definedName name="kj" localSheetId="2">#REF!</definedName>
    <definedName name="kj" localSheetId="1">#REF!</definedName>
    <definedName name="kj" localSheetId="7">#REF!</definedName>
    <definedName name="kj" localSheetId="8">#REF!</definedName>
    <definedName name="kj" localSheetId="3">#REF!</definedName>
    <definedName name="kj">#REF!</definedName>
    <definedName name="LOOKUPMTH">#REF!</definedName>
    <definedName name="M" localSheetId="6">[3]Пер!$N$34</definedName>
    <definedName name="M" localSheetId="18">[3]Пер!$N$34</definedName>
    <definedName name="M" localSheetId="19">[3]Пер!$N$34</definedName>
    <definedName name="M" localSheetId="20">[3]Пер!$N$34</definedName>
    <definedName name="M" localSheetId="23">[3]Пер!$N$34</definedName>
    <definedName name="M" localSheetId="21">[4]Пер!$N$34</definedName>
    <definedName name="M" localSheetId="22">[5]Пер!$N$34</definedName>
    <definedName name="M" localSheetId="24">[3]Пер!$N$34</definedName>
    <definedName name="M" localSheetId="25">[3]Пер!$N$34</definedName>
    <definedName name="M" localSheetId="26">[3]Пер!$N$34</definedName>
    <definedName name="M" localSheetId="27">[3]Пер!$N$34</definedName>
    <definedName name="M" localSheetId="28">[3]Пер!$N$34</definedName>
    <definedName name="M" localSheetId="29">[3]Пер!$N$34</definedName>
    <definedName name="M" localSheetId="30">[3]Пер!$N$34</definedName>
    <definedName name="M" localSheetId="35">[3]Пер!$N$34</definedName>
    <definedName name="M" localSheetId="12">[5]Пер!$N$34</definedName>
    <definedName name="M" localSheetId="13">[5]Пер!$N$34</definedName>
    <definedName name="M" localSheetId="5">[3]Пер!$N$34</definedName>
    <definedName name="M" localSheetId="4">[3]Пер!$N$34</definedName>
    <definedName name="M" localSheetId="9">[3]Пер!$N$34</definedName>
    <definedName name="M" localSheetId="2">[3]Пер!$N$34</definedName>
    <definedName name="M" localSheetId="1">[3]Пер!$N$34</definedName>
    <definedName name="M" localSheetId="7">[3]Пер!$N$34</definedName>
    <definedName name="M" localSheetId="8">[3]Пер!$N$34</definedName>
    <definedName name="M" localSheetId="3">[3]Пер!$N$34</definedName>
    <definedName name="M">[3]Пер!$N$34</definedName>
    <definedName name="Mes">[11]Пер!$N$33</definedName>
    <definedName name="Mes_Txt" localSheetId="6">#REF!</definedName>
    <definedName name="Mes_Txt" localSheetId="18">#REF!</definedName>
    <definedName name="Mes_Txt" localSheetId="19">#REF!</definedName>
    <definedName name="Mes_Txt" localSheetId="20">#REF!</definedName>
    <definedName name="Mes_Txt" localSheetId="23">#REF!</definedName>
    <definedName name="Mes_Txt" localSheetId="21">#REF!</definedName>
    <definedName name="Mes_Txt" localSheetId="22">#REF!</definedName>
    <definedName name="Mes_Txt" localSheetId="24">#REF!</definedName>
    <definedName name="Mes_Txt" localSheetId="25">#REF!</definedName>
    <definedName name="Mes_Txt" localSheetId="26">#REF!</definedName>
    <definedName name="Mes_Txt" localSheetId="27">#REF!</definedName>
    <definedName name="Mes_Txt" localSheetId="28">#REF!</definedName>
    <definedName name="Mes_Txt" localSheetId="29">#REF!</definedName>
    <definedName name="Mes_Txt" localSheetId="30">#REF!</definedName>
    <definedName name="Mes_Txt" localSheetId="31">#REF!</definedName>
    <definedName name="Mes_Txt" localSheetId="32">#REF!</definedName>
    <definedName name="Mes_Txt" localSheetId="33">#REF!</definedName>
    <definedName name="Mes_Txt" localSheetId="34">#REF!</definedName>
    <definedName name="Mes_Txt" localSheetId="35">#REF!</definedName>
    <definedName name="Mes_Txt" localSheetId="12">#REF!</definedName>
    <definedName name="Mes_Txt" localSheetId="13">#REF!</definedName>
    <definedName name="Mes_Txt" localSheetId="5">#REF!</definedName>
    <definedName name="Mes_Txt" localSheetId="4">#REF!</definedName>
    <definedName name="Mes_Txt" localSheetId="0">#REF!</definedName>
    <definedName name="Mes_Txt" localSheetId="9">#REF!</definedName>
    <definedName name="Mes_Txt" localSheetId="2">#REF!</definedName>
    <definedName name="Mes_Txt" localSheetId="1">#REF!</definedName>
    <definedName name="Mes_Txt" localSheetId="7">#REF!</definedName>
    <definedName name="Mes_Txt" localSheetId="8">#REF!</definedName>
    <definedName name="Mes_Txt" localSheetId="3">#REF!</definedName>
    <definedName name="Mes_Txt" localSheetId="11">#REF!</definedName>
    <definedName name="Mes_Txt" localSheetId="10">#REF!</definedName>
    <definedName name="Mes_Txt">#REF!</definedName>
    <definedName name="Mes_Txt2" localSheetId="6">#REF!</definedName>
    <definedName name="Mes_Txt2" localSheetId="18">#REF!</definedName>
    <definedName name="Mes_Txt2" localSheetId="19">#REF!</definedName>
    <definedName name="Mes_Txt2" localSheetId="20">#REF!</definedName>
    <definedName name="Mes_Txt2" localSheetId="23">#REF!</definedName>
    <definedName name="Mes_Txt2" localSheetId="21">#REF!</definedName>
    <definedName name="Mes_Txt2" localSheetId="22">#REF!</definedName>
    <definedName name="Mes_Txt2" localSheetId="24">#REF!</definedName>
    <definedName name="Mes_Txt2" localSheetId="25">#REF!</definedName>
    <definedName name="Mes_Txt2" localSheetId="26">#REF!</definedName>
    <definedName name="Mes_Txt2" localSheetId="27">#REF!</definedName>
    <definedName name="Mes_Txt2" localSheetId="28">#REF!</definedName>
    <definedName name="Mes_Txt2" localSheetId="29">#REF!</definedName>
    <definedName name="Mes_Txt2" localSheetId="30">#REF!</definedName>
    <definedName name="Mes_Txt2" localSheetId="31">#REF!</definedName>
    <definedName name="Mes_Txt2" localSheetId="32">#REF!</definedName>
    <definedName name="Mes_Txt2" localSheetId="33">#REF!</definedName>
    <definedName name="Mes_Txt2" localSheetId="34">#REF!</definedName>
    <definedName name="Mes_Txt2" localSheetId="35">#REF!</definedName>
    <definedName name="Mes_Txt2" localSheetId="12">#REF!</definedName>
    <definedName name="Mes_Txt2" localSheetId="13">#REF!</definedName>
    <definedName name="Mes_Txt2" localSheetId="5">#REF!</definedName>
    <definedName name="Mes_Txt2" localSheetId="4">#REF!</definedName>
    <definedName name="Mes_Txt2" localSheetId="0">#REF!</definedName>
    <definedName name="Mes_Txt2" localSheetId="9">#REF!</definedName>
    <definedName name="Mes_Txt2" localSheetId="2">#REF!</definedName>
    <definedName name="Mes_Txt2" localSheetId="1">#REF!</definedName>
    <definedName name="Mes_Txt2" localSheetId="7">#REF!</definedName>
    <definedName name="Mes_Txt2" localSheetId="8">#REF!</definedName>
    <definedName name="Mes_Txt2" localSheetId="3">#REF!</definedName>
    <definedName name="Mes_Txt2">#REF!</definedName>
    <definedName name="Month">#REF!</definedName>
    <definedName name="MTS">[11]Пер!$N$33</definedName>
    <definedName name="MTS_Txt" localSheetId="6">#REF!</definedName>
    <definedName name="MTS_Txt" localSheetId="18">#REF!</definedName>
    <definedName name="MTS_Txt" localSheetId="19">#REF!</definedName>
    <definedName name="MTS_Txt" localSheetId="20">#REF!</definedName>
    <definedName name="MTS_Txt" localSheetId="23">#REF!</definedName>
    <definedName name="MTS_Txt" localSheetId="21">#REF!</definedName>
    <definedName name="MTS_Txt" localSheetId="22">#REF!</definedName>
    <definedName name="MTS_Txt" localSheetId="24">#REF!</definedName>
    <definedName name="MTS_Txt" localSheetId="25">#REF!</definedName>
    <definedName name="MTS_Txt" localSheetId="26">#REF!</definedName>
    <definedName name="MTS_Txt" localSheetId="27">#REF!</definedName>
    <definedName name="MTS_Txt" localSheetId="28">#REF!</definedName>
    <definedName name="MTS_Txt" localSheetId="29">#REF!</definedName>
    <definedName name="MTS_Txt" localSheetId="30">#REF!</definedName>
    <definedName name="MTS_Txt" localSheetId="31">#REF!</definedName>
    <definedName name="MTS_Txt" localSheetId="32">#REF!</definedName>
    <definedName name="MTS_Txt" localSheetId="33">#REF!</definedName>
    <definedName name="MTS_Txt" localSheetId="34">#REF!</definedName>
    <definedName name="MTS_Txt" localSheetId="35">#REF!</definedName>
    <definedName name="MTS_Txt" localSheetId="12">#REF!</definedName>
    <definedName name="MTS_Txt" localSheetId="13">#REF!</definedName>
    <definedName name="MTS_Txt" localSheetId="5">#REF!</definedName>
    <definedName name="MTS_Txt" localSheetId="4">#REF!</definedName>
    <definedName name="MTS_Txt" localSheetId="0">#REF!</definedName>
    <definedName name="MTS_Txt" localSheetId="9">#REF!</definedName>
    <definedName name="MTS_Txt" localSheetId="2">#REF!</definedName>
    <definedName name="MTS_Txt" localSheetId="1">#REF!</definedName>
    <definedName name="MTS_Txt" localSheetId="7">#REF!</definedName>
    <definedName name="MTS_Txt" localSheetId="8">#REF!</definedName>
    <definedName name="MTS_Txt" localSheetId="3">#REF!</definedName>
    <definedName name="MTS_Txt">#REF!</definedName>
    <definedName name="N" localSheetId="6">[3]Пер!$N$33</definedName>
    <definedName name="N" localSheetId="18">[3]Пер!$N$33</definedName>
    <definedName name="N" localSheetId="19">[3]Пер!$N$33</definedName>
    <definedName name="N" localSheetId="20">[3]Пер!$N$33</definedName>
    <definedName name="N" localSheetId="23">[3]Пер!$N$33</definedName>
    <definedName name="N" localSheetId="21">[4]Пер!$N$33</definedName>
    <definedName name="N" localSheetId="22">[5]Пер!$N$33</definedName>
    <definedName name="N" localSheetId="24">[3]Пер!$N$33</definedName>
    <definedName name="N" localSheetId="25">[3]Пер!$N$33</definedName>
    <definedName name="N" localSheetId="26">[3]Пер!$N$33</definedName>
    <definedName name="N" localSheetId="27">[3]Пер!$N$33</definedName>
    <definedName name="N" localSheetId="28">[3]Пер!$N$33</definedName>
    <definedName name="N" localSheetId="29">[3]Пер!$N$33</definedName>
    <definedName name="N" localSheetId="30">[3]Пер!$N$33</definedName>
    <definedName name="N" localSheetId="35">[3]Пер!$N$33</definedName>
    <definedName name="N" localSheetId="12">[5]Пер!$N$33</definedName>
    <definedName name="N" localSheetId="13">[5]Пер!$N$33</definedName>
    <definedName name="N" localSheetId="5">[3]Пер!$N$33</definedName>
    <definedName name="N" localSheetId="4">[3]Пер!$N$33</definedName>
    <definedName name="N" localSheetId="9">[3]Пер!$N$33</definedName>
    <definedName name="N" localSheetId="2">[3]Пер!$N$33</definedName>
    <definedName name="N" localSheetId="1">[3]Пер!$N$33</definedName>
    <definedName name="N" localSheetId="7">[3]Пер!$N$33</definedName>
    <definedName name="N" localSheetId="8">[3]Пер!$N$33</definedName>
    <definedName name="N" localSheetId="3">[3]Пер!$N$33</definedName>
    <definedName name="N">[3]Пер!$N$33</definedName>
    <definedName name="NAVDON" localSheetId="6">#REF!</definedName>
    <definedName name="NAVDON" localSheetId="18">#REF!</definedName>
    <definedName name="NAVDON" localSheetId="19">#REF!</definedName>
    <definedName name="NAVDON" localSheetId="20">#REF!</definedName>
    <definedName name="NAVDON" localSheetId="23">#REF!</definedName>
    <definedName name="NAVDON" localSheetId="21">#REF!</definedName>
    <definedName name="NAVDON" localSheetId="22">#REF!</definedName>
    <definedName name="NAVDON" localSheetId="24">#REF!</definedName>
    <definedName name="NAVDON" localSheetId="25">#REF!</definedName>
    <definedName name="NAVDON" localSheetId="26">#REF!</definedName>
    <definedName name="NAVDON" localSheetId="27">#REF!</definedName>
    <definedName name="NAVDON" localSheetId="28">#REF!</definedName>
    <definedName name="NAVDON" localSheetId="29">#REF!</definedName>
    <definedName name="NAVDON" localSheetId="30">#REF!</definedName>
    <definedName name="NAVDON" localSheetId="31">#REF!</definedName>
    <definedName name="NAVDON" localSheetId="32">#REF!</definedName>
    <definedName name="NAVDON" localSheetId="33">#REF!</definedName>
    <definedName name="NAVDON" localSheetId="34">#REF!</definedName>
    <definedName name="NAVDON" localSheetId="35">#REF!</definedName>
    <definedName name="NAVDON" localSheetId="12">#REF!</definedName>
    <definedName name="NAVDON" localSheetId="13">#REF!</definedName>
    <definedName name="NAVDON" localSheetId="5">#REF!</definedName>
    <definedName name="NAVDON" localSheetId="4">#REF!</definedName>
    <definedName name="NAVDON" localSheetId="0">#REF!</definedName>
    <definedName name="NAVDON" localSheetId="9">#REF!</definedName>
    <definedName name="NAVDON" localSheetId="2">#REF!</definedName>
    <definedName name="NAVDON" localSheetId="1">#REF!</definedName>
    <definedName name="NAVDON" localSheetId="7">#REF!</definedName>
    <definedName name="NAVDON" localSheetId="8">#REF!</definedName>
    <definedName name="NAVDON" localSheetId="3">#REF!</definedName>
    <definedName name="NAVDON">#REF!</definedName>
    <definedName name="NDO" localSheetId="6">#REF!</definedName>
    <definedName name="NDO" localSheetId="18">#REF!</definedName>
    <definedName name="NDO" localSheetId="19">#REF!</definedName>
    <definedName name="NDO" localSheetId="20">#REF!</definedName>
    <definedName name="NDO" localSheetId="23">#REF!</definedName>
    <definedName name="NDO" localSheetId="21">#REF!</definedName>
    <definedName name="NDO" localSheetId="22">#REF!</definedName>
    <definedName name="NDO" localSheetId="24">#REF!</definedName>
    <definedName name="NDO" localSheetId="25">#REF!</definedName>
    <definedName name="NDO" localSheetId="26">#REF!</definedName>
    <definedName name="NDO" localSheetId="27">#REF!</definedName>
    <definedName name="NDO" localSheetId="28">#REF!</definedName>
    <definedName name="NDO" localSheetId="29">#REF!</definedName>
    <definedName name="NDO" localSheetId="30">#REF!</definedName>
    <definedName name="NDO" localSheetId="31">#REF!</definedName>
    <definedName name="NDO" localSheetId="32">#REF!</definedName>
    <definedName name="NDO" localSheetId="33">#REF!</definedName>
    <definedName name="NDO" localSheetId="34">#REF!</definedName>
    <definedName name="NDO" localSheetId="35">#REF!</definedName>
    <definedName name="NDO" localSheetId="12">#REF!</definedName>
    <definedName name="NDO" localSheetId="13">#REF!</definedName>
    <definedName name="NDO" localSheetId="5">#REF!</definedName>
    <definedName name="NDO" localSheetId="4">#REF!</definedName>
    <definedName name="NDO" localSheetId="0">#REF!</definedName>
    <definedName name="NDO" localSheetId="9">#REF!</definedName>
    <definedName name="NDO" localSheetId="2">#REF!</definedName>
    <definedName name="NDO" localSheetId="1">#REF!</definedName>
    <definedName name="NDO" localSheetId="7">#REF!</definedName>
    <definedName name="NDO" localSheetId="8">#REF!</definedName>
    <definedName name="NDO" localSheetId="3">#REF!</definedName>
    <definedName name="NDO">#REF!</definedName>
    <definedName name="NK" localSheetId="6">#REF!</definedName>
    <definedName name="NK" localSheetId="18">#REF!</definedName>
    <definedName name="NK" localSheetId="19">#REF!</definedName>
    <definedName name="NK" localSheetId="20">#REF!</definedName>
    <definedName name="NK" localSheetId="23">#REF!</definedName>
    <definedName name="NK" localSheetId="21">#REF!</definedName>
    <definedName name="NK" localSheetId="22">#REF!</definedName>
    <definedName name="NK" localSheetId="24">#REF!</definedName>
    <definedName name="NK" localSheetId="25">#REF!</definedName>
    <definedName name="NK" localSheetId="26">#REF!</definedName>
    <definedName name="NK" localSheetId="27">#REF!</definedName>
    <definedName name="NK" localSheetId="28">#REF!</definedName>
    <definedName name="NK" localSheetId="29">#REF!</definedName>
    <definedName name="NK" localSheetId="30">#REF!</definedName>
    <definedName name="NK" localSheetId="31">#REF!</definedName>
    <definedName name="NK" localSheetId="32">#REF!</definedName>
    <definedName name="NK" localSheetId="33">#REF!</definedName>
    <definedName name="NK" localSheetId="34">#REF!</definedName>
    <definedName name="NK" localSheetId="35">#REF!</definedName>
    <definedName name="NK" localSheetId="12">#REF!</definedName>
    <definedName name="NK" localSheetId="13">#REF!</definedName>
    <definedName name="NK" localSheetId="5">#REF!</definedName>
    <definedName name="NK" localSheetId="4">#REF!</definedName>
    <definedName name="NK" localSheetId="0">#REF!</definedName>
    <definedName name="NK" localSheetId="9">#REF!</definedName>
    <definedName name="NK" localSheetId="2">#REF!</definedName>
    <definedName name="NK" localSheetId="1">#REF!</definedName>
    <definedName name="NK" localSheetId="7">#REF!</definedName>
    <definedName name="NK" localSheetId="8">#REF!</definedName>
    <definedName name="NK" localSheetId="3">#REF!</definedName>
    <definedName name="NK">#REF!</definedName>
    <definedName name="NKS" localSheetId="6">#REF!</definedName>
    <definedName name="NKS" localSheetId="18">#REF!</definedName>
    <definedName name="NKS" localSheetId="19">#REF!</definedName>
    <definedName name="NKS" localSheetId="20">#REF!</definedName>
    <definedName name="NKS" localSheetId="23">#REF!</definedName>
    <definedName name="NKS" localSheetId="21">#REF!</definedName>
    <definedName name="NKS" localSheetId="22">#REF!</definedName>
    <definedName name="NKS" localSheetId="24">#REF!</definedName>
    <definedName name="NKS" localSheetId="25">#REF!</definedName>
    <definedName name="NKS" localSheetId="26">#REF!</definedName>
    <definedName name="NKS" localSheetId="27">#REF!</definedName>
    <definedName name="NKS" localSheetId="28">#REF!</definedName>
    <definedName name="NKS" localSheetId="29">#REF!</definedName>
    <definedName name="NKS" localSheetId="30">#REF!</definedName>
    <definedName name="NKS" localSheetId="31">#REF!</definedName>
    <definedName name="NKS" localSheetId="32">#REF!</definedName>
    <definedName name="NKS" localSheetId="33">#REF!</definedName>
    <definedName name="NKS" localSheetId="34">#REF!</definedName>
    <definedName name="NKS" localSheetId="35">#REF!</definedName>
    <definedName name="NKS" localSheetId="12">#REF!</definedName>
    <definedName name="NKS" localSheetId="13">#REF!</definedName>
    <definedName name="NKS" localSheetId="5">#REF!</definedName>
    <definedName name="NKS" localSheetId="4">#REF!</definedName>
    <definedName name="NKS" localSheetId="0">#REF!</definedName>
    <definedName name="NKS" localSheetId="9">#REF!</definedName>
    <definedName name="NKS" localSheetId="2">#REF!</definedName>
    <definedName name="NKS" localSheetId="1">#REF!</definedName>
    <definedName name="NKS" localSheetId="7">#REF!</definedName>
    <definedName name="NKS" localSheetId="8">#REF!</definedName>
    <definedName name="NKS" localSheetId="3">#REF!</definedName>
    <definedName name="NKS">#REF!</definedName>
    <definedName name="NST" localSheetId="6">#REF!</definedName>
    <definedName name="NST" localSheetId="18">#REF!</definedName>
    <definedName name="NST" localSheetId="19">#REF!</definedName>
    <definedName name="NST" localSheetId="20">#REF!</definedName>
    <definedName name="NST" localSheetId="23">#REF!</definedName>
    <definedName name="NST" localSheetId="21">#REF!</definedName>
    <definedName name="NST" localSheetId="22">#REF!</definedName>
    <definedName name="NST" localSheetId="24">#REF!</definedName>
    <definedName name="NST" localSheetId="25">#REF!</definedName>
    <definedName name="NST" localSheetId="26">#REF!</definedName>
    <definedName name="NST" localSheetId="27">#REF!</definedName>
    <definedName name="NST" localSheetId="28">#REF!</definedName>
    <definedName name="NST" localSheetId="29">#REF!</definedName>
    <definedName name="NST" localSheetId="30">#REF!</definedName>
    <definedName name="NST" localSheetId="31">#REF!</definedName>
    <definedName name="NST" localSheetId="32">#REF!</definedName>
    <definedName name="NST" localSheetId="33">#REF!</definedName>
    <definedName name="NST" localSheetId="34">#REF!</definedName>
    <definedName name="NST" localSheetId="35">#REF!</definedName>
    <definedName name="NST" localSheetId="12">#REF!</definedName>
    <definedName name="NST" localSheetId="13">#REF!</definedName>
    <definedName name="NST" localSheetId="5">#REF!</definedName>
    <definedName name="NST" localSheetId="4">#REF!</definedName>
    <definedName name="NST" localSheetId="0">#REF!</definedName>
    <definedName name="NST" localSheetId="9">#REF!</definedName>
    <definedName name="NST" localSheetId="2">#REF!</definedName>
    <definedName name="NST" localSheetId="1">#REF!</definedName>
    <definedName name="NST" localSheetId="7">#REF!</definedName>
    <definedName name="NST" localSheetId="8">#REF!</definedName>
    <definedName name="NST" localSheetId="3">#REF!</definedName>
    <definedName name="NST">#REF!</definedName>
    <definedName name="NSTS" localSheetId="6">#REF!</definedName>
    <definedName name="NSTS" localSheetId="18">#REF!</definedName>
    <definedName name="NSTS" localSheetId="19">#REF!</definedName>
    <definedName name="NSTS" localSheetId="20">#REF!</definedName>
    <definedName name="NSTS" localSheetId="23">#REF!</definedName>
    <definedName name="NSTS" localSheetId="21">#REF!</definedName>
    <definedName name="NSTS" localSheetId="22">#REF!</definedName>
    <definedName name="NSTS" localSheetId="24">#REF!</definedName>
    <definedName name="NSTS" localSheetId="25">#REF!</definedName>
    <definedName name="NSTS" localSheetId="26">#REF!</definedName>
    <definedName name="NSTS" localSheetId="27">#REF!</definedName>
    <definedName name="NSTS" localSheetId="28">#REF!</definedName>
    <definedName name="NSTS" localSheetId="29">#REF!</definedName>
    <definedName name="NSTS" localSheetId="30">#REF!</definedName>
    <definedName name="NSTS" localSheetId="31">#REF!</definedName>
    <definedName name="NSTS" localSheetId="32">#REF!</definedName>
    <definedName name="NSTS" localSheetId="33">#REF!</definedName>
    <definedName name="NSTS" localSheetId="34">#REF!</definedName>
    <definedName name="NSTS" localSheetId="35">#REF!</definedName>
    <definedName name="NSTS" localSheetId="12">#REF!</definedName>
    <definedName name="NSTS" localSheetId="13">#REF!</definedName>
    <definedName name="NSTS" localSheetId="5">#REF!</definedName>
    <definedName name="NSTS" localSheetId="4">#REF!</definedName>
    <definedName name="NSTS" localSheetId="0">#REF!</definedName>
    <definedName name="NSTS" localSheetId="9">#REF!</definedName>
    <definedName name="NSTS" localSheetId="2">#REF!</definedName>
    <definedName name="NSTS" localSheetId="1">#REF!</definedName>
    <definedName name="NSTS" localSheetId="7">#REF!</definedName>
    <definedName name="NSTS" localSheetId="8">#REF!</definedName>
    <definedName name="NSTS" localSheetId="3">#REF!</definedName>
    <definedName name="NSTS">#REF!</definedName>
    <definedName name="Obl_Reg" localSheetId="6">[12]reg!$B$1:$N$541</definedName>
    <definedName name="Obl_Reg" localSheetId="18">[12]reg!$B$1:$N$541</definedName>
    <definedName name="Obl_Reg" localSheetId="19">[12]reg!$B$1:$N$541</definedName>
    <definedName name="Obl_Reg" localSheetId="20">[12]reg!$B$1:$N$541</definedName>
    <definedName name="Obl_Reg" localSheetId="23">[12]reg!$B$1:$N$541</definedName>
    <definedName name="Obl_Reg" localSheetId="21">[13]reg!$B$1:$N$541</definedName>
    <definedName name="Obl_Reg" localSheetId="22">[14]reg!$B$1:$N$541</definedName>
    <definedName name="Obl_Reg" localSheetId="24">[12]reg!$B$1:$N$541</definedName>
    <definedName name="Obl_Reg" localSheetId="25">[12]reg!$B$1:$N$541</definedName>
    <definedName name="Obl_Reg" localSheetId="26">[12]reg!$B$1:$N$541</definedName>
    <definedName name="Obl_Reg" localSheetId="27">[12]reg!$B$1:$N$541</definedName>
    <definedName name="Obl_Reg" localSheetId="28">[12]reg!$B$1:$N$541</definedName>
    <definedName name="Obl_Reg" localSheetId="29">[12]reg!$B$1:$N$541</definedName>
    <definedName name="Obl_Reg" localSheetId="30">[12]reg!$B$1:$N$541</definedName>
    <definedName name="Obl_Reg" localSheetId="35">[12]reg!$B$1:$N$541</definedName>
    <definedName name="Obl_Reg" localSheetId="12">[14]reg!$B$1:$N$541</definedName>
    <definedName name="Obl_Reg" localSheetId="13">[14]reg!$B$1:$N$541</definedName>
    <definedName name="Obl_Reg" localSheetId="5">[12]reg!$B$1:$N$541</definedName>
    <definedName name="Obl_Reg" localSheetId="4">[12]reg!$B$1:$N$541</definedName>
    <definedName name="Obl_Reg" localSheetId="9">[12]reg!$B$1:$N$541</definedName>
    <definedName name="Obl_Reg" localSheetId="2">[12]reg!$B$1:$N$541</definedName>
    <definedName name="Obl_Reg" localSheetId="1">[12]reg!$B$1:$N$541</definedName>
    <definedName name="Obl_Reg" localSheetId="7">[12]reg!$B$1:$N$541</definedName>
    <definedName name="Obl_Reg" localSheetId="8">[12]reg!$B$1:$N$541</definedName>
    <definedName name="Obl_Reg" localSheetId="3">[12]reg!$B$1:$N$541</definedName>
    <definedName name="Obl_Reg">[12]reg!$B$1:$N$541</definedName>
    <definedName name="oblastja" localSheetId="6">#REF!</definedName>
    <definedName name="oblastja" localSheetId="18">#REF!</definedName>
    <definedName name="oblastja" localSheetId="19">#REF!</definedName>
    <definedName name="oblastja" localSheetId="20">#REF!</definedName>
    <definedName name="oblastja" localSheetId="23">#REF!</definedName>
    <definedName name="oblastja" localSheetId="21">#REF!</definedName>
    <definedName name="oblastja" localSheetId="22">#REF!</definedName>
    <definedName name="oblastja" localSheetId="24">#REF!</definedName>
    <definedName name="oblastja" localSheetId="25">#REF!</definedName>
    <definedName name="oblastja" localSheetId="26">#REF!</definedName>
    <definedName name="oblastja" localSheetId="27">#REF!</definedName>
    <definedName name="oblastja" localSheetId="28">#REF!</definedName>
    <definedName name="oblastja" localSheetId="29">#REF!</definedName>
    <definedName name="oblastja" localSheetId="30">#REF!</definedName>
    <definedName name="oblastja" localSheetId="31">#REF!</definedName>
    <definedName name="oblastja" localSheetId="32">#REF!</definedName>
    <definedName name="oblastja" localSheetId="33">#REF!</definedName>
    <definedName name="oblastja" localSheetId="34">#REF!</definedName>
    <definedName name="oblastja" localSheetId="35">#REF!</definedName>
    <definedName name="oblastja" localSheetId="12">#REF!</definedName>
    <definedName name="oblastja" localSheetId="13">#REF!</definedName>
    <definedName name="oblastja" localSheetId="5">#REF!</definedName>
    <definedName name="oblastja" localSheetId="4">#REF!</definedName>
    <definedName name="oblastja" localSheetId="0">#REF!</definedName>
    <definedName name="oblastja" localSheetId="9">#REF!</definedName>
    <definedName name="oblastja" localSheetId="2">#REF!</definedName>
    <definedName name="oblastja" localSheetId="1">#REF!</definedName>
    <definedName name="oblastja" localSheetId="7">#REF!</definedName>
    <definedName name="oblastja" localSheetId="8">#REF!</definedName>
    <definedName name="oblastja" localSheetId="3">#REF!</definedName>
    <definedName name="oblastja">#REF!</definedName>
    <definedName name="plat123_Запрос" localSheetId="6">#REF!</definedName>
    <definedName name="plat123_Запрос" localSheetId="18">#REF!</definedName>
    <definedName name="plat123_Запрос" localSheetId="19">#REF!</definedName>
    <definedName name="plat123_Запрос" localSheetId="20">#REF!</definedName>
    <definedName name="plat123_Запрос" localSheetId="23">#REF!</definedName>
    <definedName name="plat123_Запрос" localSheetId="21">#REF!</definedName>
    <definedName name="plat123_Запрос" localSheetId="22">#REF!</definedName>
    <definedName name="plat123_Запрос" localSheetId="24">#REF!</definedName>
    <definedName name="plat123_Запрос" localSheetId="25">#REF!</definedName>
    <definedName name="plat123_Запрос" localSheetId="26">#REF!</definedName>
    <definedName name="plat123_Запрос" localSheetId="27">#REF!</definedName>
    <definedName name="plat123_Запрос" localSheetId="28">#REF!</definedName>
    <definedName name="plat123_Запрос" localSheetId="29">#REF!</definedName>
    <definedName name="plat123_Запрос" localSheetId="30">#REF!</definedName>
    <definedName name="plat123_Запрос" localSheetId="31">#REF!</definedName>
    <definedName name="plat123_Запрос" localSheetId="32">#REF!</definedName>
    <definedName name="plat123_Запрос" localSheetId="33">#REF!</definedName>
    <definedName name="plat123_Запрос" localSheetId="34">#REF!</definedName>
    <definedName name="plat123_Запрос" localSheetId="35">#REF!</definedName>
    <definedName name="plat123_Запрос" localSheetId="12">#REF!</definedName>
    <definedName name="plat123_Запрос" localSheetId="13">#REF!</definedName>
    <definedName name="plat123_Запрос" localSheetId="5">#REF!</definedName>
    <definedName name="plat123_Запрос" localSheetId="4">#REF!</definedName>
    <definedName name="plat123_Запрос" localSheetId="0">#REF!</definedName>
    <definedName name="plat123_Запрос" localSheetId="9">#REF!</definedName>
    <definedName name="plat123_Запрос" localSheetId="2">#REF!</definedName>
    <definedName name="plat123_Запрос" localSheetId="1">#REF!</definedName>
    <definedName name="plat123_Запрос" localSheetId="7">#REF!</definedName>
    <definedName name="plat123_Запрос" localSheetId="8">#REF!</definedName>
    <definedName name="plat123_Запрос" localSheetId="3">#REF!</definedName>
    <definedName name="plat123_Запрос">#REF!</definedName>
    <definedName name="platniki" localSheetId="6">#REF!</definedName>
    <definedName name="platniki" localSheetId="18">#REF!</definedName>
    <definedName name="platniki" localSheetId="19">#REF!</definedName>
    <definedName name="platniki" localSheetId="20">#REF!</definedName>
    <definedName name="platniki" localSheetId="23">#REF!</definedName>
    <definedName name="platniki" localSheetId="21">#REF!</definedName>
    <definedName name="platniki" localSheetId="22">#REF!</definedName>
    <definedName name="platniki" localSheetId="24">#REF!</definedName>
    <definedName name="platniki" localSheetId="25">#REF!</definedName>
    <definedName name="platniki" localSheetId="26">#REF!</definedName>
    <definedName name="platniki" localSheetId="27">#REF!</definedName>
    <definedName name="platniki" localSheetId="28">#REF!</definedName>
    <definedName name="platniki" localSheetId="29">#REF!</definedName>
    <definedName name="platniki" localSheetId="30">#REF!</definedName>
    <definedName name="platniki" localSheetId="31">#REF!</definedName>
    <definedName name="platniki" localSheetId="32">#REF!</definedName>
    <definedName name="platniki" localSheetId="33">#REF!</definedName>
    <definedName name="platniki" localSheetId="34">#REF!</definedName>
    <definedName name="platniki" localSheetId="35">#REF!</definedName>
    <definedName name="platniki" localSheetId="12">#REF!</definedName>
    <definedName name="platniki" localSheetId="13">#REF!</definedName>
    <definedName name="platniki" localSheetId="5">#REF!</definedName>
    <definedName name="platniki" localSheetId="4">#REF!</definedName>
    <definedName name="platniki" localSheetId="0">#REF!</definedName>
    <definedName name="platniki" localSheetId="9">#REF!</definedName>
    <definedName name="platniki" localSheetId="2">#REF!</definedName>
    <definedName name="platniki" localSheetId="1">#REF!</definedName>
    <definedName name="platniki" localSheetId="7">#REF!</definedName>
    <definedName name="platniki" localSheetId="8">#REF!</definedName>
    <definedName name="platniki" localSheetId="3">#REF!</definedName>
    <definedName name="platniki">#REF!</definedName>
    <definedName name="qqqq" localSheetId="6">#REF!</definedName>
    <definedName name="qqqq" localSheetId="18">#REF!</definedName>
    <definedName name="qqqq" localSheetId="19">#REF!</definedName>
    <definedName name="qqqq" localSheetId="20">#REF!</definedName>
    <definedName name="qqqq" localSheetId="23">#REF!</definedName>
    <definedName name="qqqq" localSheetId="21">#REF!</definedName>
    <definedName name="qqqq" localSheetId="22">#REF!</definedName>
    <definedName name="qqqq" localSheetId="24">#REF!</definedName>
    <definedName name="qqqq" localSheetId="25">#REF!</definedName>
    <definedName name="qqqq" localSheetId="26">#REF!</definedName>
    <definedName name="qqqq" localSheetId="27">#REF!</definedName>
    <definedName name="qqqq" localSheetId="28">#REF!</definedName>
    <definedName name="qqqq" localSheetId="29">#REF!</definedName>
    <definedName name="qqqq" localSheetId="30">#REF!</definedName>
    <definedName name="qqqq" localSheetId="31">#REF!</definedName>
    <definedName name="qqqq" localSheetId="32">#REF!</definedName>
    <definedName name="qqqq" localSheetId="33">#REF!</definedName>
    <definedName name="qqqq" localSheetId="34">#REF!</definedName>
    <definedName name="qqqq" localSheetId="35">#REF!</definedName>
    <definedName name="qqqq" localSheetId="12">#REF!</definedName>
    <definedName name="qqqq" localSheetId="13">#REF!</definedName>
    <definedName name="qqqq" localSheetId="5">#REF!</definedName>
    <definedName name="qqqq" localSheetId="4">#REF!</definedName>
    <definedName name="qqqq" localSheetId="0">#REF!</definedName>
    <definedName name="qqqq" localSheetId="9">#REF!</definedName>
    <definedName name="qqqq" localSheetId="2">#REF!</definedName>
    <definedName name="qqqq" localSheetId="1">#REF!</definedName>
    <definedName name="qqqq" localSheetId="7">#REF!</definedName>
    <definedName name="qqqq" localSheetId="8">#REF!</definedName>
    <definedName name="qqqq" localSheetId="3">#REF!</definedName>
    <definedName name="qqqq">#REF!</definedName>
    <definedName name="Recover" localSheetId="6">[15]Macro1!$A$81</definedName>
    <definedName name="Recover" localSheetId="18">[15]Macro1!$A$81</definedName>
    <definedName name="Recover" localSheetId="19">[15]Macro1!$A$81</definedName>
    <definedName name="Recover" localSheetId="20">[15]Macro1!$A$81</definedName>
    <definedName name="Recover" localSheetId="23">[15]Macro1!$A$81</definedName>
    <definedName name="Recover" localSheetId="21">[16]Macro1!$A$81</definedName>
    <definedName name="Recover" localSheetId="22">[17]Macro1!$A$74</definedName>
    <definedName name="Recover" localSheetId="24">[15]Macro1!$A$81</definedName>
    <definedName name="Recover" localSheetId="25">[15]Macro1!$A$81</definedName>
    <definedName name="Recover" localSheetId="26">[15]Macro1!$A$81</definedName>
    <definedName name="Recover" localSheetId="27">[15]Macro1!$A$81</definedName>
    <definedName name="Recover" localSheetId="28">[15]Macro1!$A$81</definedName>
    <definedName name="Recover" localSheetId="29">[15]Macro1!$A$81</definedName>
    <definedName name="Recover" localSheetId="30">[15]Macro1!$A$81</definedName>
    <definedName name="Recover" localSheetId="31">[17]Macro1!$A$74</definedName>
    <definedName name="Recover" localSheetId="32">[17]Macro1!$A$74</definedName>
    <definedName name="Recover" localSheetId="33">[17]Macro1!$A$74</definedName>
    <definedName name="Recover" localSheetId="34">[17]Macro1!$A$74</definedName>
    <definedName name="Recover" localSheetId="35">[15]Macro1!$A$81</definedName>
    <definedName name="Recover" localSheetId="12">[18]Macro1!$A$81</definedName>
    <definedName name="Recover" localSheetId="13">[18]Macro1!$A$81</definedName>
    <definedName name="Recover" localSheetId="5">[19]Macro1!$A$103</definedName>
    <definedName name="Recover" localSheetId="4">[19]Macro1!$A$103</definedName>
    <definedName name="Recover" localSheetId="0">[15]Macro1!$A$81</definedName>
    <definedName name="Recover" localSheetId="9">[19]Macro1!$A$103</definedName>
    <definedName name="Recover" localSheetId="2">[15]Macro1!$A$81</definedName>
    <definedName name="Recover" localSheetId="1">[15]Macro1!$A$81</definedName>
    <definedName name="Recover" localSheetId="7">[15]Macro1!$A$81</definedName>
    <definedName name="Recover" localSheetId="8">[15]Macro1!$A$81</definedName>
    <definedName name="Recover" localSheetId="3">[15]Macro1!$A$81</definedName>
    <definedName name="Recover">[15]Macro1!$A$81</definedName>
    <definedName name="RR_Txt" localSheetId="6">#REF!</definedName>
    <definedName name="RR_Txt" localSheetId="18">#REF!</definedName>
    <definedName name="RR_Txt" localSheetId="19">#REF!</definedName>
    <definedName name="RR_Txt" localSheetId="20">#REF!</definedName>
    <definedName name="RR_Txt" localSheetId="23">#REF!</definedName>
    <definedName name="RR_Txt" localSheetId="21">#REF!</definedName>
    <definedName name="RR_Txt" localSheetId="22">#REF!</definedName>
    <definedName name="RR_Txt" localSheetId="24">#REF!</definedName>
    <definedName name="RR_Txt" localSheetId="25">#REF!</definedName>
    <definedName name="RR_Txt" localSheetId="26">#REF!</definedName>
    <definedName name="RR_Txt" localSheetId="27">#REF!</definedName>
    <definedName name="RR_Txt" localSheetId="28">#REF!</definedName>
    <definedName name="RR_Txt" localSheetId="29">#REF!</definedName>
    <definedName name="RR_Txt" localSheetId="30">#REF!</definedName>
    <definedName name="RR_Txt" localSheetId="31">#REF!</definedName>
    <definedName name="RR_Txt" localSheetId="32">#REF!</definedName>
    <definedName name="RR_Txt" localSheetId="33">#REF!</definedName>
    <definedName name="RR_Txt" localSheetId="34">#REF!</definedName>
    <definedName name="RR_Txt" localSheetId="35">#REF!</definedName>
    <definedName name="RR_Txt" localSheetId="12">#REF!</definedName>
    <definedName name="RR_Txt" localSheetId="13">#REF!</definedName>
    <definedName name="RR_Txt" localSheetId="5">#REF!</definedName>
    <definedName name="RR_Txt" localSheetId="4">#REF!</definedName>
    <definedName name="RR_Txt" localSheetId="0">#REF!</definedName>
    <definedName name="RR_Txt" localSheetId="9">#REF!</definedName>
    <definedName name="RR_Txt" localSheetId="2">#REF!</definedName>
    <definedName name="RR_Txt" localSheetId="1">#REF!</definedName>
    <definedName name="RR_Txt" localSheetId="7">#REF!</definedName>
    <definedName name="RR_Txt" localSheetId="8">#REF!</definedName>
    <definedName name="RR_Txt" localSheetId="3">#REF!</definedName>
    <definedName name="RR_Txt">#REF!</definedName>
    <definedName name="TableName">"Dummy"</definedName>
    <definedName name="user" localSheetId="6">[3]Пер!$N$34</definedName>
    <definedName name="user" localSheetId="18">[3]Пер!$N$34</definedName>
    <definedName name="user" localSheetId="19">[3]Пер!$N$34</definedName>
    <definedName name="user" localSheetId="20">[3]Пер!$N$34</definedName>
    <definedName name="user" localSheetId="23">[3]Пер!$N$34</definedName>
    <definedName name="user" localSheetId="21">[4]Пер!$N$34</definedName>
    <definedName name="user" localSheetId="22">[5]Пер!$N$34</definedName>
    <definedName name="user" localSheetId="24">[3]Пер!$N$34</definedName>
    <definedName name="user" localSheetId="25">[3]Пер!$N$34</definedName>
    <definedName name="user" localSheetId="26">[3]Пер!$N$34</definedName>
    <definedName name="user" localSheetId="27">[3]Пер!$N$34</definedName>
    <definedName name="user" localSheetId="28">[3]Пер!$N$34</definedName>
    <definedName name="user" localSheetId="29">[3]Пер!$N$34</definedName>
    <definedName name="user" localSheetId="30">[3]Пер!$N$34</definedName>
    <definedName name="user" localSheetId="35">[3]Пер!$N$34</definedName>
    <definedName name="user" localSheetId="12">[5]Пер!$N$34</definedName>
    <definedName name="user" localSheetId="13">[5]Пер!$N$34</definedName>
    <definedName name="user" localSheetId="5">[3]Пер!$N$34</definedName>
    <definedName name="user" localSheetId="4">[3]Пер!$N$34</definedName>
    <definedName name="user" localSheetId="9">[3]Пер!$N$34</definedName>
    <definedName name="user" localSheetId="2">[3]Пер!$N$34</definedName>
    <definedName name="user" localSheetId="1">[3]Пер!$N$34</definedName>
    <definedName name="user" localSheetId="7">[3]Пер!$N$34</definedName>
    <definedName name="user" localSheetId="8">[3]Пер!$N$34</definedName>
    <definedName name="user" localSheetId="3">[3]Пер!$N$34</definedName>
    <definedName name="user">[3]Пер!$N$34</definedName>
    <definedName name="user1" localSheetId="6">[3]Пер!$N$33</definedName>
    <definedName name="user1" localSheetId="18">[3]Пер!$N$33</definedName>
    <definedName name="user1" localSheetId="19">[3]Пер!$N$33</definedName>
    <definedName name="user1" localSheetId="20">[3]Пер!$N$33</definedName>
    <definedName name="user1" localSheetId="23">[3]Пер!$N$33</definedName>
    <definedName name="user1" localSheetId="21">[4]Пер!$N$33</definedName>
    <definedName name="user1" localSheetId="22">[5]Пер!$N$33</definedName>
    <definedName name="user1" localSheetId="24">[3]Пер!$N$33</definedName>
    <definedName name="user1" localSheetId="25">[3]Пер!$N$33</definedName>
    <definedName name="user1" localSheetId="26">[3]Пер!$N$33</definedName>
    <definedName name="user1" localSheetId="27">[3]Пер!$N$33</definedName>
    <definedName name="user1" localSheetId="28">[3]Пер!$N$33</definedName>
    <definedName name="user1" localSheetId="29">[3]Пер!$N$33</definedName>
    <definedName name="user1" localSheetId="30">[3]Пер!$N$33</definedName>
    <definedName name="user1" localSheetId="35">[3]Пер!$N$33</definedName>
    <definedName name="user1" localSheetId="12">[5]Пер!$N$33</definedName>
    <definedName name="user1" localSheetId="13">[5]Пер!$N$33</definedName>
    <definedName name="user1" localSheetId="5">[3]Пер!$N$33</definedName>
    <definedName name="user1" localSheetId="4">[3]Пер!$N$33</definedName>
    <definedName name="user1" localSheetId="9">[3]Пер!$N$33</definedName>
    <definedName name="user1" localSheetId="2">[3]Пер!$N$33</definedName>
    <definedName name="user1" localSheetId="1">[3]Пер!$N$33</definedName>
    <definedName name="user1" localSheetId="7">[3]Пер!$N$33</definedName>
    <definedName name="user1" localSheetId="8">[3]Пер!$N$33</definedName>
    <definedName name="user1" localSheetId="3">[3]Пер!$N$33</definedName>
    <definedName name="user1">[3]Пер!$N$33</definedName>
    <definedName name="zloch" localSheetId="6">#REF!</definedName>
    <definedName name="zloch" localSheetId="18">#REF!</definedName>
    <definedName name="zloch" localSheetId="19">#REF!</definedName>
    <definedName name="zloch" localSheetId="20">#REF!</definedName>
    <definedName name="zloch" localSheetId="23">#REF!</definedName>
    <definedName name="zloch" localSheetId="21">#REF!</definedName>
    <definedName name="zloch" localSheetId="22">#REF!</definedName>
    <definedName name="zloch" localSheetId="24">#REF!</definedName>
    <definedName name="zloch" localSheetId="25">#REF!</definedName>
    <definedName name="zloch" localSheetId="26">#REF!</definedName>
    <definedName name="zloch" localSheetId="27">#REF!</definedName>
    <definedName name="zloch" localSheetId="28">#REF!</definedName>
    <definedName name="zloch" localSheetId="29">#REF!</definedName>
    <definedName name="zloch" localSheetId="30">#REF!</definedName>
    <definedName name="zloch" localSheetId="31">#REF!</definedName>
    <definedName name="zloch" localSheetId="32">#REF!</definedName>
    <definedName name="zloch" localSheetId="33">#REF!</definedName>
    <definedName name="zloch" localSheetId="34">#REF!</definedName>
    <definedName name="zloch" localSheetId="35">#REF!</definedName>
    <definedName name="zloch" localSheetId="12">#REF!</definedName>
    <definedName name="zloch" localSheetId="13">#REF!</definedName>
    <definedName name="zloch" localSheetId="5">#REF!</definedName>
    <definedName name="zloch" localSheetId="4">#REF!</definedName>
    <definedName name="zloch" localSheetId="0">#REF!</definedName>
    <definedName name="zloch" localSheetId="9">#REF!</definedName>
    <definedName name="zloch" localSheetId="2">#REF!</definedName>
    <definedName name="zloch" localSheetId="1">#REF!</definedName>
    <definedName name="zloch" localSheetId="7">#REF!</definedName>
    <definedName name="zloch" localSheetId="8">#REF!</definedName>
    <definedName name="zloch" localSheetId="3">#REF!</definedName>
    <definedName name="zloch">#REF!</definedName>
    <definedName name="ZmUpl" localSheetId="6">#REF!</definedName>
    <definedName name="ZmUpl" localSheetId="18">#REF!</definedName>
    <definedName name="ZmUpl" localSheetId="19">#REF!</definedName>
    <definedName name="ZmUpl" localSheetId="20">#REF!</definedName>
    <definedName name="ZmUpl" localSheetId="23">#REF!</definedName>
    <definedName name="ZmUpl" localSheetId="21">#REF!</definedName>
    <definedName name="ZmUpl" localSheetId="22">#REF!</definedName>
    <definedName name="ZmUpl" localSheetId="24">#REF!</definedName>
    <definedName name="ZmUpl" localSheetId="25">#REF!</definedName>
    <definedName name="ZmUpl" localSheetId="26">#REF!</definedName>
    <definedName name="ZmUpl" localSheetId="27">#REF!</definedName>
    <definedName name="ZmUpl" localSheetId="28">#REF!</definedName>
    <definedName name="ZmUpl" localSheetId="29">#REF!</definedName>
    <definedName name="ZmUpl" localSheetId="30">#REF!</definedName>
    <definedName name="ZmUpl" localSheetId="31">#REF!</definedName>
    <definedName name="ZmUpl" localSheetId="32">#REF!</definedName>
    <definedName name="ZmUpl" localSheetId="33">#REF!</definedName>
    <definedName name="ZmUpl" localSheetId="34">#REF!</definedName>
    <definedName name="ZmUpl" localSheetId="35">#REF!</definedName>
    <definedName name="ZmUpl" localSheetId="12">#REF!</definedName>
    <definedName name="ZmUpl" localSheetId="13">#REF!</definedName>
    <definedName name="ZmUpl" localSheetId="5">#REF!</definedName>
    <definedName name="ZmUpl" localSheetId="4">#REF!</definedName>
    <definedName name="ZmUpl" localSheetId="0">#REF!</definedName>
    <definedName name="ZmUpl" localSheetId="9">#REF!</definedName>
    <definedName name="ZmUpl" localSheetId="2">#REF!</definedName>
    <definedName name="ZmUpl" localSheetId="1">#REF!</definedName>
    <definedName name="ZmUpl" localSheetId="7">#REF!</definedName>
    <definedName name="ZmUpl" localSheetId="8">#REF!</definedName>
    <definedName name="ZmUpl" localSheetId="3">#REF!</definedName>
    <definedName name="ZmUpl">#REF!</definedName>
    <definedName name="_xlnm.Database" localSheetId="6">#REF!</definedName>
    <definedName name="_xlnm.Database" localSheetId="18">#REF!</definedName>
    <definedName name="_xlnm.Database" localSheetId="19">#REF!</definedName>
    <definedName name="_xlnm.Database" localSheetId="20">#REF!</definedName>
    <definedName name="_xlnm.Database" localSheetId="23">#REF!</definedName>
    <definedName name="_xlnm.Database" localSheetId="21">#REF!</definedName>
    <definedName name="_xlnm.Database" localSheetId="22">#REF!</definedName>
    <definedName name="_xlnm.Database" localSheetId="24">#REF!</definedName>
    <definedName name="_xlnm.Database" localSheetId="25">#REF!</definedName>
    <definedName name="_xlnm.Database" localSheetId="26">#REF!</definedName>
    <definedName name="_xlnm.Database" localSheetId="27">#REF!</definedName>
    <definedName name="_xlnm.Database" localSheetId="28">#REF!</definedName>
    <definedName name="_xlnm.Database" localSheetId="29">#REF!</definedName>
    <definedName name="_xlnm.Database" localSheetId="30">#REF!</definedName>
    <definedName name="_xlnm.Database" localSheetId="31">#REF!</definedName>
    <definedName name="_xlnm.Database" localSheetId="32">#REF!</definedName>
    <definedName name="_xlnm.Database" localSheetId="33">#REF!</definedName>
    <definedName name="_xlnm.Database" localSheetId="34">#REF!</definedName>
    <definedName name="_xlnm.Database" localSheetId="35">#REF!</definedName>
    <definedName name="_xlnm.Database" localSheetId="17">#REF!</definedName>
    <definedName name="_xlnm.Database" localSheetId="12">#REF!</definedName>
    <definedName name="_xlnm.Database" localSheetId="13">#REF!</definedName>
    <definedName name="_xlnm.Database" localSheetId="5">#REF!</definedName>
    <definedName name="_xlnm.Database" localSheetId="4">#REF!</definedName>
    <definedName name="_xlnm.Database" localSheetId="0">#REF!</definedName>
    <definedName name="_xlnm.Database" localSheetId="9">#REF!</definedName>
    <definedName name="_xlnm.Database" localSheetId="2">#REF!</definedName>
    <definedName name="_xlnm.Database" localSheetId="1">#REF!</definedName>
    <definedName name="_xlnm.Database" localSheetId="7">#REF!</definedName>
    <definedName name="_xlnm.Database" localSheetId="8">#REF!</definedName>
    <definedName name="_xlnm.Database" localSheetId="3">#REF!</definedName>
    <definedName name="_xlnm.Database" localSheetId="11">#REF!</definedName>
    <definedName name="_xlnm.Database" localSheetId="10">#REF!</definedName>
    <definedName name="_xlnm.Database">#REF!</definedName>
    <definedName name="Банк">'[20]Начни с меня'!$J$9</definedName>
    <definedName name="Банк_день">'[20]Начни с меня'!$F$9</definedName>
    <definedName name="Банк_день_березень">'[20]Начни с меня'!$F$12</definedName>
    <definedName name="Банк_день_вересень">'[20]Начни с меня'!$F$18</definedName>
    <definedName name="Банк_день_грудень">'[20]Начни с меня'!$F$21</definedName>
    <definedName name="Банк_день_жовтень">'[20]Начни с меня'!$F$19</definedName>
    <definedName name="Банк_день_квітень">'[20]Начни с меня'!$F$13</definedName>
    <definedName name="Банк_день_липень">'[20]Начни с меня'!$F$16</definedName>
    <definedName name="Банк_день_листопад">'[20]Начни с меня'!$F$20</definedName>
    <definedName name="Банк_день_лютий">'[20]Начни с меня'!$F$11</definedName>
    <definedName name="Банк_день_серпень">'[20]Начни с меня'!$F$17</definedName>
    <definedName name="Банк_день_січень">'[20]Начни с меня'!$F$10</definedName>
    <definedName name="Банк_день_травень">'[20]Начни с меня'!$F$14</definedName>
    <definedName name="Банк_день_червень">'[20]Начни с меня'!$F$15</definedName>
    <definedName name="Банк_рік">'[20]Начни с меня'!$D$9</definedName>
    <definedName name="банку">'[21]Начни с меня'!$F$16</definedName>
    <definedName name="БББ" localSheetId="6">#REF!</definedName>
    <definedName name="БББ" localSheetId="18">#REF!</definedName>
    <definedName name="БББ" localSheetId="19">#REF!</definedName>
    <definedName name="БББ" localSheetId="20">#REF!</definedName>
    <definedName name="БББ" localSheetId="23">#REF!</definedName>
    <definedName name="БББ" localSheetId="21">#REF!</definedName>
    <definedName name="БББ" localSheetId="22">#REF!</definedName>
    <definedName name="БББ" localSheetId="24">#REF!</definedName>
    <definedName name="БББ" localSheetId="25">#REF!</definedName>
    <definedName name="БББ" localSheetId="26">#REF!</definedName>
    <definedName name="БББ" localSheetId="27">#REF!</definedName>
    <definedName name="БББ" localSheetId="28">#REF!</definedName>
    <definedName name="БББ" localSheetId="29">#REF!</definedName>
    <definedName name="БББ" localSheetId="30">#REF!</definedName>
    <definedName name="БББ" localSheetId="31">#REF!</definedName>
    <definedName name="БББ" localSheetId="32">#REF!</definedName>
    <definedName name="БББ" localSheetId="33">#REF!</definedName>
    <definedName name="БББ" localSheetId="34">#REF!</definedName>
    <definedName name="БББ" localSheetId="35">#REF!</definedName>
    <definedName name="БББ" localSheetId="12">#REF!</definedName>
    <definedName name="БББ" localSheetId="13">#REF!</definedName>
    <definedName name="БББ" localSheetId="5">#REF!</definedName>
    <definedName name="БББ" localSheetId="4">#REF!</definedName>
    <definedName name="БББ" localSheetId="0">#REF!</definedName>
    <definedName name="БББ" localSheetId="9">#REF!</definedName>
    <definedName name="БББ" localSheetId="2">#REF!</definedName>
    <definedName name="БББ" localSheetId="1">#REF!</definedName>
    <definedName name="БББ" localSheetId="7">#REF!</definedName>
    <definedName name="БББ" localSheetId="8">#REF!</definedName>
    <definedName name="БББ" localSheetId="3">#REF!</definedName>
    <definedName name="БББ">#REF!</definedName>
    <definedName name="В" localSheetId="6">#REF!</definedName>
    <definedName name="В" localSheetId="18">#REF!</definedName>
    <definedName name="В" localSheetId="19">#REF!</definedName>
    <definedName name="В" localSheetId="20">#REF!</definedName>
    <definedName name="В" localSheetId="23">#REF!</definedName>
    <definedName name="В" localSheetId="21">#REF!</definedName>
    <definedName name="В" localSheetId="22">#REF!</definedName>
    <definedName name="В" localSheetId="24">#REF!</definedName>
    <definedName name="В" localSheetId="25">#REF!</definedName>
    <definedName name="В" localSheetId="26">#REF!</definedName>
    <definedName name="В" localSheetId="27">#REF!</definedName>
    <definedName name="В" localSheetId="28">#REF!</definedName>
    <definedName name="В" localSheetId="29">#REF!</definedName>
    <definedName name="В" localSheetId="30">#REF!</definedName>
    <definedName name="В" localSheetId="31">#REF!</definedName>
    <definedName name="В" localSheetId="32">#REF!</definedName>
    <definedName name="В" localSheetId="33">#REF!</definedName>
    <definedName name="В" localSheetId="34">#REF!</definedName>
    <definedName name="В" localSheetId="35">#REF!</definedName>
    <definedName name="В" localSheetId="12">#REF!</definedName>
    <definedName name="В" localSheetId="13">#REF!</definedName>
    <definedName name="В" localSheetId="5">#REF!</definedName>
    <definedName name="В" localSheetId="4">#REF!</definedName>
    <definedName name="В" localSheetId="0">#REF!</definedName>
    <definedName name="В" localSheetId="9">#REF!</definedName>
    <definedName name="В" localSheetId="2">#REF!</definedName>
    <definedName name="В" localSheetId="1">#REF!</definedName>
    <definedName name="В" localSheetId="7">#REF!</definedName>
    <definedName name="В" localSheetId="8">#REF!</definedName>
    <definedName name="В" localSheetId="3">#REF!</definedName>
    <definedName name="В">#REF!</definedName>
    <definedName name="вв" localSheetId="6">'[22]основная(1)'!$B$4:$F$6</definedName>
    <definedName name="вв" localSheetId="18">'[22]основная(1)'!$B$4:$F$6</definedName>
    <definedName name="вв" localSheetId="19">'[22]основная(1)'!$B$4:$F$6</definedName>
    <definedName name="вв" localSheetId="20">'[22]основная(1)'!$B$4:$F$6</definedName>
    <definedName name="вв" localSheetId="23">'[22]основная(1)'!$B$4:$F$6</definedName>
    <definedName name="вв" localSheetId="21">'[23]основная(1)'!$B$4:$F$6</definedName>
    <definedName name="вв" localSheetId="22">'[24]основная(1)'!$B$4:$F$6</definedName>
    <definedName name="вв" localSheetId="24">'[22]основная(1)'!$B$4:$F$6</definedName>
    <definedName name="вв" localSheetId="25">'[22]основная(1)'!$B$4:$F$6</definedName>
    <definedName name="вв" localSheetId="26">'[22]основная(1)'!$B$4:$F$6</definedName>
    <definedName name="вв" localSheetId="27">'[22]основная(1)'!$B$4:$F$6</definedName>
    <definedName name="вв" localSheetId="28">'[22]основная(1)'!$B$4:$F$6</definedName>
    <definedName name="вв" localSheetId="29">'[22]основная(1)'!$B$4:$F$6</definedName>
    <definedName name="вв" localSheetId="30">'[22]основная(1)'!$B$4:$F$6</definedName>
    <definedName name="вв" localSheetId="35">'[22]основная(1)'!$B$4:$F$6</definedName>
    <definedName name="вв" localSheetId="12">'[24]основная(1)'!$B$4:$F$6</definedName>
    <definedName name="вв" localSheetId="13">'[24]основная(1)'!$B$4:$F$6</definedName>
    <definedName name="вв" localSheetId="5">'[22]основная(1)'!$B$4:$F$6</definedName>
    <definedName name="вв" localSheetId="4">'[22]основная(1)'!$B$4:$F$6</definedName>
    <definedName name="вв" localSheetId="9">'[22]основная(1)'!$B$4:$F$6</definedName>
    <definedName name="вв" localSheetId="2">'[22]основная(1)'!$B$4:$F$6</definedName>
    <definedName name="вв" localSheetId="1">'[22]основная(1)'!$B$4:$F$6</definedName>
    <definedName name="вв" localSheetId="7">'[22]основная(1)'!$B$4:$F$6</definedName>
    <definedName name="вв" localSheetId="8">'[22]основная(1)'!$B$4:$F$6</definedName>
    <definedName name="вв" localSheetId="3">'[22]основная(1)'!$B$4:$F$6</definedName>
    <definedName name="вв">'[22]основная(1)'!$B$4:$F$6</definedName>
    <definedName name="ГПР" localSheetId="6">#REF!</definedName>
    <definedName name="ГПР" localSheetId="18">#REF!</definedName>
    <definedName name="ГПР" localSheetId="19">#REF!</definedName>
    <definedName name="ГПР" localSheetId="20">#REF!</definedName>
    <definedName name="ГПР" localSheetId="23">#REF!</definedName>
    <definedName name="ГПР" localSheetId="21">#REF!</definedName>
    <definedName name="ГПР" localSheetId="22">#REF!</definedName>
    <definedName name="ГПР" localSheetId="24">#REF!</definedName>
    <definedName name="ГПР" localSheetId="25">#REF!</definedName>
    <definedName name="ГПР" localSheetId="26">#REF!</definedName>
    <definedName name="ГПР" localSheetId="27">#REF!</definedName>
    <definedName name="ГПР" localSheetId="28">#REF!</definedName>
    <definedName name="ГПР" localSheetId="29">#REF!</definedName>
    <definedName name="ГПР" localSheetId="30">#REF!</definedName>
    <definedName name="ГПР" localSheetId="31">#REF!</definedName>
    <definedName name="ГПР" localSheetId="32">#REF!</definedName>
    <definedName name="ГПР" localSheetId="33">#REF!</definedName>
    <definedName name="ГПР" localSheetId="34">#REF!</definedName>
    <definedName name="ГПР" localSheetId="35">#REF!</definedName>
    <definedName name="ГПР" localSheetId="12">#REF!</definedName>
    <definedName name="ГПР" localSheetId="13">#REF!</definedName>
    <definedName name="ГПР" localSheetId="5">#REF!</definedName>
    <definedName name="ГПР" localSheetId="4">#REF!</definedName>
    <definedName name="ГПР" localSheetId="0">#REF!</definedName>
    <definedName name="ГПР" localSheetId="9">#REF!</definedName>
    <definedName name="ГПР" localSheetId="2">#REF!</definedName>
    <definedName name="ГПР" localSheetId="1">#REF!</definedName>
    <definedName name="ГПР" localSheetId="7">#REF!</definedName>
    <definedName name="ГПР" localSheetId="8">#REF!</definedName>
    <definedName name="ГПР" localSheetId="3">#REF!</definedName>
    <definedName name="ГПР">#REF!</definedName>
    <definedName name="график" localSheetId="6">#REF!</definedName>
    <definedName name="график" localSheetId="18">#REF!</definedName>
    <definedName name="график" localSheetId="19">#REF!</definedName>
    <definedName name="график" localSheetId="20">#REF!</definedName>
    <definedName name="график" localSheetId="23">#REF!</definedName>
    <definedName name="график" localSheetId="21">#REF!</definedName>
    <definedName name="график" localSheetId="22">#REF!</definedName>
    <definedName name="график" localSheetId="24">#REF!</definedName>
    <definedName name="график" localSheetId="25">#REF!</definedName>
    <definedName name="график" localSheetId="26">#REF!</definedName>
    <definedName name="график" localSheetId="27">#REF!</definedName>
    <definedName name="график" localSheetId="28">#REF!</definedName>
    <definedName name="график" localSheetId="29">#REF!</definedName>
    <definedName name="график" localSheetId="30">#REF!</definedName>
    <definedName name="график" localSheetId="31">#REF!</definedName>
    <definedName name="график" localSheetId="32">#REF!</definedName>
    <definedName name="график" localSheetId="33">#REF!</definedName>
    <definedName name="график" localSheetId="34">#REF!</definedName>
    <definedName name="график" localSheetId="35">#REF!</definedName>
    <definedName name="график" localSheetId="12">#REF!</definedName>
    <definedName name="график" localSheetId="13">#REF!</definedName>
    <definedName name="график" localSheetId="5">#REF!</definedName>
    <definedName name="график" localSheetId="4">#REF!</definedName>
    <definedName name="график" localSheetId="0">#REF!</definedName>
    <definedName name="график" localSheetId="9">#REF!</definedName>
    <definedName name="график" localSheetId="2">#REF!</definedName>
    <definedName name="график" localSheetId="1">#REF!</definedName>
    <definedName name="график" localSheetId="7">#REF!</definedName>
    <definedName name="график" localSheetId="8">#REF!</definedName>
    <definedName name="график" localSheetId="3">#REF!</definedName>
    <definedName name="график" localSheetId="11">#REF!</definedName>
    <definedName name="график" localSheetId="10">#REF!</definedName>
    <definedName name="график">#REF!</definedName>
    <definedName name="Дата">[25]ЗДМмісяць!$C$2</definedName>
    <definedName name="ДБ_живі_рік">[26]ИсхОбл!$J$9:$J$35</definedName>
    <definedName name="ДБ_прогн_рік_дата">[26]ИсхОбл!$H$9:$H$35</definedName>
    <definedName name="ДБ_факт_рік">[27]ЗДМРік!$I$9:$I$35</definedName>
    <definedName name="дб1" localSheetId="6">#REF!</definedName>
    <definedName name="дб1" localSheetId="18">#REF!</definedName>
    <definedName name="дб1" localSheetId="19">#REF!</definedName>
    <definedName name="дб1" localSheetId="20">#REF!</definedName>
    <definedName name="дб1" localSheetId="23">#REF!</definedName>
    <definedName name="дб1" localSheetId="21">#REF!</definedName>
    <definedName name="дб1" localSheetId="22">#REF!</definedName>
    <definedName name="дб1" localSheetId="24">#REF!</definedName>
    <definedName name="дб1" localSheetId="25">#REF!</definedName>
    <definedName name="дб1" localSheetId="26">#REF!</definedName>
    <definedName name="дб1" localSheetId="27">#REF!</definedName>
    <definedName name="дб1" localSheetId="28">#REF!</definedName>
    <definedName name="дб1" localSheetId="29">#REF!</definedName>
    <definedName name="дб1" localSheetId="30">#REF!</definedName>
    <definedName name="дб1" localSheetId="31">#REF!</definedName>
    <definedName name="дб1" localSheetId="32">#REF!</definedName>
    <definedName name="дб1" localSheetId="33">#REF!</definedName>
    <definedName name="дб1" localSheetId="34">#REF!</definedName>
    <definedName name="дб1" localSheetId="35">#REF!</definedName>
    <definedName name="дб1" localSheetId="12">#REF!</definedName>
    <definedName name="дб1" localSheetId="13">#REF!</definedName>
    <definedName name="дб1" localSheetId="5">#REF!</definedName>
    <definedName name="дб1" localSheetId="4">#REF!</definedName>
    <definedName name="дб1" localSheetId="0">#REF!</definedName>
    <definedName name="дб1" localSheetId="9">#REF!</definedName>
    <definedName name="дб1" localSheetId="2">#REF!</definedName>
    <definedName name="дб1" localSheetId="1">#REF!</definedName>
    <definedName name="дб1" localSheetId="7">#REF!</definedName>
    <definedName name="дб1" localSheetId="8">#REF!</definedName>
    <definedName name="дб1" localSheetId="3">#REF!</definedName>
    <definedName name="дб1">#REF!</definedName>
    <definedName name="ДБпл_живі_міс" localSheetId="6">#REF!</definedName>
    <definedName name="ДБпл_живі_міс" localSheetId="18">#REF!</definedName>
    <definedName name="ДБпл_живі_міс" localSheetId="19">#REF!</definedName>
    <definedName name="ДБпл_живі_міс" localSheetId="20">#REF!</definedName>
    <definedName name="ДБпл_живі_міс" localSheetId="23">#REF!</definedName>
    <definedName name="ДБпл_живі_міс" localSheetId="21">#REF!</definedName>
    <definedName name="ДБпл_живі_міс" localSheetId="22">#REF!</definedName>
    <definedName name="ДБпл_живі_міс" localSheetId="24">#REF!</definedName>
    <definedName name="ДБпл_живі_міс" localSheetId="25">#REF!</definedName>
    <definedName name="ДБпл_живі_міс" localSheetId="26">#REF!</definedName>
    <definedName name="ДБпл_живі_міс" localSheetId="27">#REF!</definedName>
    <definedName name="ДБпл_живі_міс" localSheetId="28">#REF!</definedName>
    <definedName name="ДБпл_живі_міс" localSheetId="29">#REF!</definedName>
    <definedName name="ДБпл_живі_міс" localSheetId="30">#REF!</definedName>
    <definedName name="ДБпл_живі_міс" localSheetId="31">#REF!</definedName>
    <definedName name="ДБпл_живі_міс" localSheetId="32">#REF!</definedName>
    <definedName name="ДБпл_живі_міс" localSheetId="33">#REF!</definedName>
    <definedName name="ДБпл_живі_міс" localSheetId="34">#REF!</definedName>
    <definedName name="ДБпл_живі_міс" localSheetId="35">#REF!</definedName>
    <definedName name="ДБпл_живі_міс" localSheetId="12">#REF!</definedName>
    <definedName name="ДБпл_живі_міс" localSheetId="13">#REF!</definedName>
    <definedName name="ДБпл_живі_міс" localSheetId="5">#REF!</definedName>
    <definedName name="ДБпл_живі_міс" localSheetId="4">#REF!</definedName>
    <definedName name="ДБпл_живі_міс" localSheetId="0">#REF!</definedName>
    <definedName name="ДБпл_живі_міс" localSheetId="9">#REF!</definedName>
    <definedName name="ДБпл_живі_міс" localSheetId="2">#REF!</definedName>
    <definedName name="ДБпл_живі_міс" localSheetId="1">#REF!</definedName>
    <definedName name="ДБпл_живі_міс" localSheetId="7">#REF!</definedName>
    <definedName name="ДБпл_живі_міс" localSheetId="8">#REF!</definedName>
    <definedName name="ДБпл_живі_міс" localSheetId="3">#REF!</definedName>
    <definedName name="ДБпл_живі_міс">#REF!</definedName>
    <definedName name="ДБпл_живі_рік" localSheetId="6">#REF!</definedName>
    <definedName name="ДБпл_живі_рік" localSheetId="18">#REF!</definedName>
    <definedName name="ДБпл_живі_рік" localSheetId="19">#REF!</definedName>
    <definedName name="ДБпл_живі_рік" localSheetId="20">#REF!</definedName>
    <definedName name="ДБпл_живі_рік" localSheetId="23">#REF!</definedName>
    <definedName name="ДБпл_живі_рік" localSheetId="21">#REF!</definedName>
    <definedName name="ДБпл_живі_рік" localSheetId="22">#REF!</definedName>
    <definedName name="ДБпл_живі_рік" localSheetId="24">#REF!</definedName>
    <definedName name="ДБпл_живі_рік" localSheetId="25">#REF!</definedName>
    <definedName name="ДБпл_живі_рік" localSheetId="26">#REF!</definedName>
    <definedName name="ДБпл_живі_рік" localSheetId="27">#REF!</definedName>
    <definedName name="ДБпл_живі_рік" localSheetId="28">#REF!</definedName>
    <definedName name="ДБпл_живі_рік" localSheetId="29">#REF!</definedName>
    <definedName name="ДБпл_живі_рік" localSheetId="30">#REF!</definedName>
    <definedName name="ДБпл_живі_рік" localSheetId="31">#REF!</definedName>
    <definedName name="ДБпл_живі_рік" localSheetId="32">#REF!</definedName>
    <definedName name="ДБпл_живі_рік" localSheetId="33">#REF!</definedName>
    <definedName name="ДБпл_живі_рік" localSheetId="34">#REF!</definedName>
    <definedName name="ДБпл_живі_рік" localSheetId="35">#REF!</definedName>
    <definedName name="ДБпл_живі_рік" localSheetId="12">#REF!</definedName>
    <definedName name="ДБпл_живі_рік" localSheetId="13">#REF!</definedName>
    <definedName name="ДБпл_живі_рік" localSheetId="5">#REF!</definedName>
    <definedName name="ДБпл_живі_рік" localSheetId="4">#REF!</definedName>
    <definedName name="ДБпл_живі_рік" localSheetId="0">#REF!</definedName>
    <definedName name="ДБпл_живі_рік" localSheetId="9">#REF!</definedName>
    <definedName name="ДБпл_живі_рік" localSheetId="2">#REF!</definedName>
    <definedName name="ДБпл_живі_рік" localSheetId="1">#REF!</definedName>
    <definedName name="ДБпл_живі_рік" localSheetId="7">#REF!</definedName>
    <definedName name="ДБпл_живі_рік" localSheetId="8">#REF!</definedName>
    <definedName name="ДБпл_живі_рік" localSheetId="3">#REF!</definedName>
    <definedName name="ДБпл_живі_рік">#REF!</definedName>
    <definedName name="ДБпл_прогн_міс_дата" localSheetId="6">#REF!</definedName>
    <definedName name="ДБпл_прогн_міс_дата" localSheetId="18">#REF!</definedName>
    <definedName name="ДБпл_прогн_міс_дата" localSheetId="19">#REF!</definedName>
    <definedName name="ДБпл_прогн_міс_дата" localSheetId="20">#REF!</definedName>
    <definedName name="ДБпл_прогн_міс_дата" localSheetId="23">#REF!</definedName>
    <definedName name="ДБпл_прогн_міс_дата" localSheetId="21">#REF!</definedName>
    <definedName name="ДБпл_прогн_міс_дата" localSheetId="22">#REF!</definedName>
    <definedName name="ДБпл_прогн_міс_дата" localSheetId="24">#REF!</definedName>
    <definedName name="ДБпл_прогн_міс_дата" localSheetId="25">#REF!</definedName>
    <definedName name="ДБпл_прогн_міс_дата" localSheetId="26">#REF!</definedName>
    <definedName name="ДБпл_прогн_міс_дата" localSheetId="27">#REF!</definedName>
    <definedName name="ДБпл_прогн_міс_дата" localSheetId="28">#REF!</definedName>
    <definedName name="ДБпл_прогн_міс_дата" localSheetId="29">#REF!</definedName>
    <definedName name="ДБпл_прогн_міс_дата" localSheetId="30">#REF!</definedName>
    <definedName name="ДБпл_прогн_міс_дата" localSheetId="31">#REF!</definedName>
    <definedName name="ДБпл_прогн_міс_дата" localSheetId="32">#REF!</definedName>
    <definedName name="ДБпл_прогн_міс_дата" localSheetId="33">#REF!</definedName>
    <definedName name="ДБпл_прогн_міс_дата" localSheetId="34">#REF!</definedName>
    <definedName name="ДБпл_прогн_міс_дата" localSheetId="35">#REF!</definedName>
    <definedName name="ДБпл_прогн_міс_дата" localSheetId="12">#REF!</definedName>
    <definedName name="ДБпл_прогн_міс_дата" localSheetId="13">#REF!</definedName>
    <definedName name="ДБпл_прогн_міс_дата" localSheetId="5">#REF!</definedName>
    <definedName name="ДБпл_прогн_міс_дата" localSheetId="4">#REF!</definedName>
    <definedName name="ДБпл_прогн_міс_дата" localSheetId="0">#REF!</definedName>
    <definedName name="ДБпл_прогн_міс_дата" localSheetId="9">#REF!</definedName>
    <definedName name="ДБпл_прогн_міс_дата" localSheetId="2">#REF!</definedName>
    <definedName name="ДБпл_прогн_міс_дата" localSheetId="1">#REF!</definedName>
    <definedName name="ДБпл_прогн_міс_дата" localSheetId="7">#REF!</definedName>
    <definedName name="ДБпл_прогн_міс_дата" localSheetId="8">#REF!</definedName>
    <definedName name="ДБпл_прогн_міс_дата" localSheetId="3">#REF!</definedName>
    <definedName name="ДБпл_прогн_міс_дата">#REF!</definedName>
    <definedName name="ДБпл_прогн_рік_дата" localSheetId="6">#REF!</definedName>
    <definedName name="ДБпл_прогн_рік_дата" localSheetId="18">#REF!</definedName>
    <definedName name="ДБпл_прогн_рік_дата" localSheetId="19">#REF!</definedName>
    <definedName name="ДБпл_прогн_рік_дата" localSheetId="20">#REF!</definedName>
    <definedName name="ДБпл_прогн_рік_дата" localSheetId="23">#REF!</definedName>
    <definedName name="ДБпл_прогн_рік_дата" localSheetId="21">#REF!</definedName>
    <definedName name="ДБпл_прогн_рік_дата" localSheetId="22">#REF!</definedName>
    <definedName name="ДБпл_прогн_рік_дата" localSheetId="24">#REF!</definedName>
    <definedName name="ДБпл_прогн_рік_дата" localSheetId="25">#REF!</definedName>
    <definedName name="ДБпл_прогн_рік_дата" localSheetId="26">#REF!</definedName>
    <definedName name="ДБпл_прогн_рік_дата" localSheetId="27">#REF!</definedName>
    <definedName name="ДБпл_прогн_рік_дата" localSheetId="28">#REF!</definedName>
    <definedName name="ДБпл_прогн_рік_дата" localSheetId="29">#REF!</definedName>
    <definedName name="ДБпл_прогн_рік_дата" localSheetId="30">#REF!</definedName>
    <definedName name="ДБпл_прогн_рік_дата" localSheetId="31">#REF!</definedName>
    <definedName name="ДБпл_прогн_рік_дата" localSheetId="32">#REF!</definedName>
    <definedName name="ДБпл_прогн_рік_дата" localSheetId="33">#REF!</definedName>
    <definedName name="ДБпл_прогн_рік_дата" localSheetId="34">#REF!</definedName>
    <definedName name="ДБпл_прогн_рік_дата" localSheetId="35">#REF!</definedName>
    <definedName name="ДБпл_прогн_рік_дата" localSheetId="12">#REF!</definedName>
    <definedName name="ДБпл_прогн_рік_дата" localSheetId="13">#REF!</definedName>
    <definedName name="ДБпл_прогн_рік_дата" localSheetId="5">#REF!</definedName>
    <definedName name="ДБпл_прогн_рік_дата" localSheetId="4">#REF!</definedName>
    <definedName name="ДБпл_прогн_рік_дата" localSheetId="0">#REF!</definedName>
    <definedName name="ДБпл_прогн_рік_дата" localSheetId="9">#REF!</definedName>
    <definedName name="ДБпл_прогн_рік_дата" localSheetId="2">#REF!</definedName>
    <definedName name="ДБпл_прогн_рік_дата" localSheetId="1">#REF!</definedName>
    <definedName name="ДБпл_прогн_рік_дата" localSheetId="7">#REF!</definedName>
    <definedName name="ДБпл_прогн_рік_дата" localSheetId="8">#REF!</definedName>
    <definedName name="ДБпл_прогн_рік_дата" localSheetId="3">#REF!</definedName>
    <definedName name="ДБпл_прогн_рік_дата">#REF!</definedName>
    <definedName name="ДБпл_факт_міс" localSheetId="6">#REF!</definedName>
    <definedName name="ДБпл_факт_міс" localSheetId="18">#REF!</definedName>
    <definedName name="ДБпл_факт_міс" localSheetId="19">#REF!</definedName>
    <definedName name="ДБпл_факт_міс" localSheetId="20">#REF!</definedName>
    <definedName name="ДБпл_факт_міс" localSheetId="23">#REF!</definedName>
    <definedName name="ДБпл_факт_міс" localSheetId="21">#REF!</definedName>
    <definedName name="ДБпл_факт_міс" localSheetId="22">#REF!</definedName>
    <definedName name="ДБпл_факт_міс" localSheetId="24">#REF!</definedName>
    <definedName name="ДБпл_факт_міс" localSheetId="25">#REF!</definedName>
    <definedName name="ДБпл_факт_міс" localSheetId="26">#REF!</definedName>
    <definedName name="ДБпл_факт_міс" localSheetId="27">#REF!</definedName>
    <definedName name="ДБпл_факт_міс" localSheetId="28">#REF!</definedName>
    <definedName name="ДБпл_факт_міс" localSheetId="29">#REF!</definedName>
    <definedName name="ДБпл_факт_міс" localSheetId="30">#REF!</definedName>
    <definedName name="ДБпл_факт_міс" localSheetId="31">#REF!</definedName>
    <definedName name="ДБпл_факт_міс" localSheetId="32">#REF!</definedName>
    <definedName name="ДБпл_факт_міс" localSheetId="33">#REF!</definedName>
    <definedName name="ДБпл_факт_міс" localSheetId="34">#REF!</definedName>
    <definedName name="ДБпл_факт_міс" localSheetId="35">#REF!</definedName>
    <definedName name="ДБпл_факт_міс" localSheetId="12">#REF!</definedName>
    <definedName name="ДБпл_факт_міс" localSheetId="13">#REF!</definedName>
    <definedName name="ДБпл_факт_міс" localSheetId="5">#REF!</definedName>
    <definedName name="ДБпл_факт_міс" localSheetId="4">#REF!</definedName>
    <definedName name="ДБпл_факт_міс" localSheetId="0">#REF!</definedName>
    <definedName name="ДБпл_факт_міс" localSheetId="9">#REF!</definedName>
    <definedName name="ДБпл_факт_міс" localSheetId="2">#REF!</definedName>
    <definedName name="ДБпл_факт_міс" localSheetId="1">#REF!</definedName>
    <definedName name="ДБпл_факт_міс" localSheetId="7">#REF!</definedName>
    <definedName name="ДБпл_факт_міс" localSheetId="8">#REF!</definedName>
    <definedName name="ДБпл_факт_міс" localSheetId="3">#REF!</definedName>
    <definedName name="ДБпл_факт_міс">#REF!</definedName>
    <definedName name="ДБпл_факт_рік" localSheetId="6">#REF!</definedName>
    <definedName name="ДБпл_факт_рік" localSheetId="18">#REF!</definedName>
    <definedName name="ДБпл_факт_рік" localSheetId="19">#REF!</definedName>
    <definedName name="ДБпл_факт_рік" localSheetId="20">#REF!</definedName>
    <definedName name="ДБпл_факт_рік" localSheetId="23">#REF!</definedName>
    <definedName name="ДБпл_факт_рік" localSheetId="21">#REF!</definedName>
    <definedName name="ДБпл_факт_рік" localSheetId="22">#REF!</definedName>
    <definedName name="ДБпл_факт_рік" localSheetId="24">#REF!</definedName>
    <definedName name="ДБпл_факт_рік" localSheetId="25">#REF!</definedName>
    <definedName name="ДБпл_факт_рік" localSheetId="26">#REF!</definedName>
    <definedName name="ДБпл_факт_рік" localSheetId="27">#REF!</definedName>
    <definedName name="ДБпл_факт_рік" localSheetId="28">#REF!</definedName>
    <definedName name="ДБпл_факт_рік" localSheetId="29">#REF!</definedName>
    <definedName name="ДБпл_факт_рік" localSheetId="30">#REF!</definedName>
    <definedName name="ДБпл_факт_рік" localSheetId="31">#REF!</definedName>
    <definedName name="ДБпл_факт_рік" localSheetId="32">#REF!</definedName>
    <definedName name="ДБпл_факт_рік" localSheetId="33">#REF!</definedName>
    <definedName name="ДБпл_факт_рік" localSheetId="34">#REF!</definedName>
    <definedName name="ДБпл_факт_рік" localSheetId="35">#REF!</definedName>
    <definedName name="ДБпл_факт_рік" localSheetId="12">#REF!</definedName>
    <definedName name="ДБпл_факт_рік" localSheetId="13">#REF!</definedName>
    <definedName name="ДБпл_факт_рік" localSheetId="5">#REF!</definedName>
    <definedName name="ДБпл_факт_рік" localSheetId="4">#REF!</definedName>
    <definedName name="ДБпл_факт_рік" localSheetId="0">#REF!</definedName>
    <definedName name="ДБпл_факт_рік" localSheetId="9">#REF!</definedName>
    <definedName name="ДБпл_факт_рік" localSheetId="2">#REF!</definedName>
    <definedName name="ДБпл_факт_рік" localSheetId="1">#REF!</definedName>
    <definedName name="ДБпл_факт_рік" localSheetId="7">#REF!</definedName>
    <definedName name="ДБпл_факт_рік" localSheetId="8">#REF!</definedName>
    <definedName name="ДБпл_факт_рік" localSheetId="3">#REF!</definedName>
    <definedName name="ДБпл_факт_рік">#REF!</definedName>
    <definedName name="ддд" localSheetId="6" hidden="1">#REF!</definedName>
    <definedName name="ддд" localSheetId="18" hidden="1">#REF!</definedName>
    <definedName name="ддд" localSheetId="19" hidden="1">#REF!</definedName>
    <definedName name="ддд" localSheetId="20" hidden="1">#REF!</definedName>
    <definedName name="ддд" localSheetId="23" hidden="1">#REF!</definedName>
    <definedName name="ддд" localSheetId="21" hidden="1">#REF!</definedName>
    <definedName name="ддд" localSheetId="22" hidden="1">#REF!</definedName>
    <definedName name="ддд" localSheetId="24" hidden="1">#REF!</definedName>
    <definedName name="ддд" localSheetId="25" hidden="1">#REF!</definedName>
    <definedName name="ддд" localSheetId="26" hidden="1">#REF!</definedName>
    <definedName name="ддд" localSheetId="27" hidden="1">#REF!</definedName>
    <definedName name="ддд" localSheetId="28" hidden="1">#REF!</definedName>
    <definedName name="ддд" localSheetId="29" hidden="1">#REF!</definedName>
    <definedName name="ддд" localSheetId="30" hidden="1">#REF!</definedName>
    <definedName name="ддд" localSheetId="31" hidden="1">#REF!</definedName>
    <definedName name="ддд" localSheetId="32" hidden="1">#REF!</definedName>
    <definedName name="ддд" localSheetId="33" hidden="1">#REF!</definedName>
    <definedName name="ддд" localSheetId="34" hidden="1">#REF!</definedName>
    <definedName name="ддд" localSheetId="35" hidden="1">#REF!</definedName>
    <definedName name="ддд" localSheetId="12" hidden="1">#REF!</definedName>
    <definedName name="ддд" localSheetId="13" hidden="1">#REF!</definedName>
    <definedName name="ддд" localSheetId="5" hidden="1">#REF!</definedName>
    <definedName name="ддд" localSheetId="4" hidden="1">#REF!</definedName>
    <definedName name="ддд" localSheetId="0" hidden="1">#REF!</definedName>
    <definedName name="ддд" localSheetId="9" hidden="1">#REF!</definedName>
    <definedName name="ддд" localSheetId="2" hidden="1">#REF!</definedName>
    <definedName name="ддд" localSheetId="1" hidden="1">#REF!</definedName>
    <definedName name="ддд" localSheetId="7" hidden="1">#REF!</definedName>
    <definedName name="ддд" localSheetId="8" hidden="1">#REF!</definedName>
    <definedName name="ддд" localSheetId="3" hidden="1">#REF!</definedName>
    <definedName name="ддд" hidden="1">#REF!</definedName>
    <definedName name="День">[25]ЗДМмісяць!$G$1</definedName>
    <definedName name="довидка" localSheetId="6">#REF!</definedName>
    <definedName name="довидка" localSheetId="18">#REF!</definedName>
    <definedName name="довидка" localSheetId="19">#REF!</definedName>
    <definedName name="довидка" localSheetId="20">#REF!</definedName>
    <definedName name="довидка" localSheetId="23">#REF!</definedName>
    <definedName name="довидка" localSheetId="21">#REF!</definedName>
    <definedName name="довидка" localSheetId="22">#REF!</definedName>
    <definedName name="довидка" localSheetId="24">#REF!</definedName>
    <definedName name="довидка" localSheetId="25">#REF!</definedName>
    <definedName name="довидка" localSheetId="26">#REF!</definedName>
    <definedName name="довидка" localSheetId="27">#REF!</definedName>
    <definedName name="довидка" localSheetId="28">#REF!</definedName>
    <definedName name="довидка" localSheetId="29">#REF!</definedName>
    <definedName name="довидка" localSheetId="30">#REF!</definedName>
    <definedName name="довидка" localSheetId="31">#REF!</definedName>
    <definedName name="довидка" localSheetId="32">#REF!</definedName>
    <definedName name="довидка" localSheetId="33">#REF!</definedName>
    <definedName name="довидка" localSheetId="34">#REF!</definedName>
    <definedName name="довидка" localSheetId="35">#REF!</definedName>
    <definedName name="довидка" localSheetId="12">#REF!</definedName>
    <definedName name="довидка" localSheetId="13">#REF!</definedName>
    <definedName name="довидка" localSheetId="5">#REF!</definedName>
    <definedName name="довидка" localSheetId="4">#REF!</definedName>
    <definedName name="довидка" localSheetId="0">#REF!</definedName>
    <definedName name="довидка" localSheetId="9">#REF!</definedName>
    <definedName name="довидка" localSheetId="2">#REF!</definedName>
    <definedName name="довидка" localSheetId="1">#REF!</definedName>
    <definedName name="довидка" localSheetId="7">#REF!</definedName>
    <definedName name="довидка" localSheetId="8">#REF!</definedName>
    <definedName name="довидка" localSheetId="3">#REF!</definedName>
    <definedName name="довидка">#REF!</definedName>
    <definedName name="дод_СПД" localSheetId="6">#REF!</definedName>
    <definedName name="дод_СПД" localSheetId="18">#REF!</definedName>
    <definedName name="дод_СПД" localSheetId="19">#REF!</definedName>
    <definedName name="дод_СПД" localSheetId="20">#REF!</definedName>
    <definedName name="дод_СПД" localSheetId="23">#REF!</definedName>
    <definedName name="дод_СПД" localSheetId="21">#REF!</definedName>
    <definedName name="дод_СПД" localSheetId="22">#REF!</definedName>
    <definedName name="дод_СПД" localSheetId="24">#REF!</definedName>
    <definedName name="дод_СПД" localSheetId="25">#REF!</definedName>
    <definedName name="дод_СПД" localSheetId="26">#REF!</definedName>
    <definedName name="дод_СПД" localSheetId="27">#REF!</definedName>
    <definedName name="дод_СПД" localSheetId="28">#REF!</definedName>
    <definedName name="дод_СПД" localSheetId="29">#REF!</definedName>
    <definedName name="дод_СПД" localSheetId="30">#REF!</definedName>
    <definedName name="дод_СПД" localSheetId="31">#REF!</definedName>
    <definedName name="дод_СПД" localSheetId="32">#REF!</definedName>
    <definedName name="дод_СПД" localSheetId="33">#REF!</definedName>
    <definedName name="дод_СПД" localSheetId="34">#REF!</definedName>
    <definedName name="дод_СПД" localSheetId="35">#REF!</definedName>
    <definedName name="дод_СПД" localSheetId="12">#REF!</definedName>
    <definedName name="дод_СПД" localSheetId="13">#REF!</definedName>
    <definedName name="дод_СПД" localSheetId="5">#REF!</definedName>
    <definedName name="дод_СПД" localSheetId="4">#REF!</definedName>
    <definedName name="дод_СПД" localSheetId="0">#REF!</definedName>
    <definedName name="дод_СПД" localSheetId="9">#REF!</definedName>
    <definedName name="дод_СПД" localSheetId="2">#REF!</definedName>
    <definedName name="дод_СПД" localSheetId="1">#REF!</definedName>
    <definedName name="дод_СПД" localSheetId="7">#REF!</definedName>
    <definedName name="дод_СПД" localSheetId="8">#REF!</definedName>
    <definedName name="дод_СПД" localSheetId="3">#REF!</definedName>
    <definedName name="дод_СПД">#REF!</definedName>
    <definedName name="Друк">'[20]Начни с меня'!$C$23</definedName>
    <definedName name="_xlnm.Print_Titles" localSheetId="6">#REF!</definedName>
    <definedName name="_xlnm.Print_Titles" localSheetId="19">'150200'!$A:$B</definedName>
    <definedName name="_xlnm.Print_Titles" localSheetId="23">'190900,210805,210806,210808'!$A:$A,'190900,210805,210806,210808'!$2:$11</definedName>
    <definedName name="_xlnm.Print_Titles" localSheetId="21">'210100 '!$1:$2</definedName>
    <definedName name="_xlnm.Print_Titles" localSheetId="24">'210809,210810,210811'!$A:$A,'210809,210810,210811'!$1:$10</definedName>
    <definedName name="_xlnm.Print_Titles" localSheetId="25">#REF!</definedName>
    <definedName name="_xlnm.Print_Titles" localSheetId="26">#REF!</definedName>
    <definedName name="_xlnm.Print_Titles" localSheetId="28">#REF!</definedName>
    <definedName name="_xlnm.Print_Titles" localSheetId="29">'240100, 240300, 240603'!$A:$A,'240100, 240300, 240603'!$1:$10</definedName>
    <definedName name="_xlnm.Print_Titles" localSheetId="30">'240605'!$A:$B,'240605'!$6:$7</definedName>
    <definedName name="_xlnm.Print_Titles" localSheetId="35">#REF!</definedName>
    <definedName name="_xlnm.Print_Titles" localSheetId="12">'акциз вітч'!$A:$A</definedName>
    <definedName name="_xlnm.Print_Titles" localSheetId="13">'акциз імп'!$A:$A</definedName>
    <definedName name="_xlnm.Print_Titles" localSheetId="0">#REF!</definedName>
    <definedName name="_xlnm.Print_Titles" localSheetId="2">#REF!</definedName>
    <definedName name="_xlnm.Print_Titles" localSheetId="1">#REF!</definedName>
    <definedName name="_xlnm.Print_Titles" localSheetId="7">#REF!</definedName>
    <definedName name="_xlnm.Print_Titles" localSheetId="8">#REF!</definedName>
    <definedName name="_xlnm.Print_Titles">#REF!</definedName>
    <definedName name="ЗБ_живі_рік">[26]ИсхОбл!$F$9:$F$35</definedName>
    <definedName name="ЗБ_прогн_рік_дата">[26]ИсхОбл!$D$9:$D$35</definedName>
    <definedName name="ЗБ_факт_рік">[27]ЗДМРік!$E$9:$E$35</definedName>
    <definedName name="І" localSheetId="6">#REF!</definedName>
    <definedName name="І" localSheetId="18">#REF!</definedName>
    <definedName name="І" localSheetId="19">#REF!</definedName>
    <definedName name="І" localSheetId="20">#REF!</definedName>
    <definedName name="І" localSheetId="23">#REF!</definedName>
    <definedName name="І" localSheetId="21">#REF!</definedName>
    <definedName name="І" localSheetId="22">#REF!</definedName>
    <definedName name="І" localSheetId="24">#REF!</definedName>
    <definedName name="І" localSheetId="25">#REF!</definedName>
    <definedName name="І" localSheetId="26">#REF!</definedName>
    <definedName name="І" localSheetId="27">#REF!</definedName>
    <definedName name="І" localSheetId="28">#REF!</definedName>
    <definedName name="І" localSheetId="29">#REF!</definedName>
    <definedName name="І" localSheetId="30">#REF!</definedName>
    <definedName name="І" localSheetId="31">#REF!</definedName>
    <definedName name="І" localSheetId="32">#REF!</definedName>
    <definedName name="І" localSheetId="33">#REF!</definedName>
    <definedName name="І" localSheetId="34">#REF!</definedName>
    <definedName name="І" localSheetId="35">#REF!</definedName>
    <definedName name="І" localSheetId="12">#REF!</definedName>
    <definedName name="І" localSheetId="13">#REF!</definedName>
    <definedName name="І" localSheetId="5">#REF!</definedName>
    <definedName name="І" localSheetId="4">#REF!</definedName>
    <definedName name="І" localSheetId="0">#REF!</definedName>
    <definedName name="І" localSheetId="9">#REF!</definedName>
    <definedName name="І" localSheetId="2">#REF!</definedName>
    <definedName name="І" localSheetId="1">#REF!</definedName>
    <definedName name="І" localSheetId="7">#REF!</definedName>
    <definedName name="І" localSheetId="8">#REF!</definedName>
    <definedName name="І" localSheetId="3">#REF!</definedName>
    <definedName name="І">#REF!</definedName>
    <definedName name="мінфін" localSheetId="6">#REF!</definedName>
    <definedName name="мінфін" localSheetId="18">#REF!</definedName>
    <definedName name="мінфін" localSheetId="19">#REF!</definedName>
    <definedName name="мінфін" localSheetId="20">#REF!</definedName>
    <definedName name="мінфін" localSheetId="23">#REF!</definedName>
    <definedName name="мінфін" localSheetId="21">#REF!</definedName>
    <definedName name="мінфін" localSheetId="22">#REF!</definedName>
    <definedName name="мінфін" localSheetId="24">#REF!</definedName>
    <definedName name="мінфін" localSheetId="25">#REF!</definedName>
    <definedName name="мінфін" localSheetId="26">#REF!</definedName>
    <definedName name="мінфін" localSheetId="27">#REF!</definedName>
    <definedName name="мінфін" localSheetId="28">#REF!</definedName>
    <definedName name="мінфін" localSheetId="29">#REF!</definedName>
    <definedName name="мінфін" localSheetId="30">#REF!</definedName>
    <definedName name="мінфін" localSheetId="31">#REF!</definedName>
    <definedName name="мінфін" localSheetId="32">#REF!</definedName>
    <definedName name="мінфін" localSheetId="33">#REF!</definedName>
    <definedName name="мінфін" localSheetId="34">#REF!</definedName>
    <definedName name="мінфін" localSheetId="35">#REF!</definedName>
    <definedName name="мінфін" localSheetId="12">#REF!</definedName>
    <definedName name="мінфін" localSheetId="13">#REF!</definedName>
    <definedName name="мінфін" localSheetId="5">#REF!</definedName>
    <definedName name="мінфін" localSheetId="4">#REF!</definedName>
    <definedName name="мінфін" localSheetId="0">#REF!</definedName>
    <definedName name="мінфін" localSheetId="9">#REF!</definedName>
    <definedName name="мінфін" localSheetId="2">#REF!</definedName>
    <definedName name="мінфін" localSheetId="1">#REF!</definedName>
    <definedName name="мінфін" localSheetId="7">#REF!</definedName>
    <definedName name="мінфін" localSheetId="8">#REF!</definedName>
    <definedName name="мінфін" localSheetId="3">#REF!</definedName>
    <definedName name="мінфін">#REF!</definedName>
    <definedName name="Місяць1">'[20]Начни с меня'!$C$9</definedName>
    <definedName name="Місяць2">'[20]Начни с меня'!$H$9</definedName>
    <definedName name="_xlnm.Print_Area" localSheetId="6">' бурштин'!$A$1:$L$16</definedName>
    <definedName name="_xlnm.Print_Area" localSheetId="18">'150100'!$A$1:$I$45</definedName>
    <definedName name="_xlnm.Print_Area" localSheetId="19">'150200'!$A$1:$P$38</definedName>
    <definedName name="_xlnm.Print_Area" localSheetId="20">'150300'!$A$1:$J$30</definedName>
    <definedName name="_xlnm.Print_Area" localSheetId="21">'210100 '!$A$1:$F$9</definedName>
    <definedName name="_xlnm.Print_Area" localSheetId="24">'210809,210810,210811'!$A$1:$Q$15</definedName>
    <definedName name="_xlnm.Print_Area" localSheetId="25">'220103'!$A$1:$L$8</definedName>
    <definedName name="_xlnm.Print_Area" localSheetId="26">'220126'!$A$1:$L$7</definedName>
    <definedName name="_xlnm.Print_Area" localSheetId="27">'220129'!$B$1:$M$8</definedName>
    <definedName name="_xlnm.Print_Area" localSheetId="28">'221100, 222000'!$A$1:$I$14</definedName>
    <definedName name="_xlnm.Print_Area" localSheetId="29">'240100, 240300, 240603'!$A$1:$P$17</definedName>
    <definedName name="_xlnm.Print_Area" localSheetId="30">'240605'!$A$1:$L$12</definedName>
    <definedName name="_xlnm.Print_Area" localSheetId="35">'310100'!$A$1:$L$11</definedName>
    <definedName name="_xlnm.Print_Area" localSheetId="15">import!$A$1:$G$20</definedName>
    <definedName name="_xlnm.Print_Area" localSheetId="17">'KSV2 '!$A$1:$G$21</definedName>
    <definedName name="_xlnm.Print_Area" localSheetId="14">'SVOD 140600_140700'!$A$1:$G$17</definedName>
    <definedName name="_xlnm.Print_Area" localSheetId="16">'vidchkod '!$A$2:$G$12</definedName>
    <definedName name="_xlnm.Print_Area" localSheetId="12">'акциз вітч'!$A$1:$O$41</definedName>
    <definedName name="_xlnm.Print_Area" localSheetId="13">'акциз імп'!$A$1:$M$41</definedName>
    <definedName name="_xlnm.Print_Area" localSheetId="5">газ!$A$1:$H$17</definedName>
    <definedName name="_xlnm.Print_Area" localSheetId="4">'нафта+конденсат '!$A$1:$G$27</definedName>
    <definedName name="_xlnm.Print_Area" localSheetId="0">#REF!</definedName>
    <definedName name="_xlnm.Print_Area" localSheetId="9">радіочастоти!$A$1:$H$45</definedName>
    <definedName name="_xlnm.Print_Area" localSheetId="2">'рента вода'!$A$1:$L$18</definedName>
    <definedName name="_xlnm.Print_Area" localSheetId="1">'рента ліс'!$A$1:$L$18</definedName>
    <definedName name="_xlnm.Print_Area" localSheetId="7">'рента надра - вугілля'!$A$1:$L$19</definedName>
    <definedName name="_xlnm.Print_Area" localSheetId="8">'рента надра - залізна руда'!$A$1:$L$18</definedName>
    <definedName name="_xlnm.Print_Area" localSheetId="3">'рента надра - інші'!$A$1:$L$15</definedName>
    <definedName name="_xlnm.Print_Area" localSheetId="11">'транзит аміак'!$A$1:$E$7</definedName>
    <definedName name="_xlnm.Print_Area" localSheetId="10">'транзит нафти'!$A$1:$G$6</definedName>
    <definedName name="_xlnm.Print_Area">#REF!</definedName>
    <definedName name="проол" localSheetId="6">#REF!</definedName>
    <definedName name="проол" localSheetId="18">#REF!</definedName>
    <definedName name="проол" localSheetId="19">#REF!</definedName>
    <definedName name="проол" localSheetId="20">#REF!</definedName>
    <definedName name="проол" localSheetId="23">#REF!</definedName>
    <definedName name="проол" localSheetId="21">#REF!</definedName>
    <definedName name="проол" localSheetId="22">#REF!</definedName>
    <definedName name="проол" localSheetId="24">#REF!</definedName>
    <definedName name="проол" localSheetId="25">#REF!</definedName>
    <definedName name="проол" localSheetId="26">#REF!</definedName>
    <definedName name="проол" localSheetId="27">#REF!</definedName>
    <definedName name="проол" localSheetId="28">#REF!</definedName>
    <definedName name="проол" localSheetId="29">#REF!</definedName>
    <definedName name="проол" localSheetId="30">#REF!</definedName>
    <definedName name="проол" localSheetId="31">#REF!</definedName>
    <definedName name="проол" localSheetId="32">#REF!</definedName>
    <definedName name="проол" localSheetId="33">#REF!</definedName>
    <definedName name="проол" localSheetId="34">#REF!</definedName>
    <definedName name="проол" localSheetId="35">#REF!</definedName>
    <definedName name="проол" localSheetId="12">#REF!</definedName>
    <definedName name="проол" localSheetId="13">#REF!</definedName>
    <definedName name="проол" localSheetId="5">#REF!</definedName>
    <definedName name="проол" localSheetId="4">#REF!</definedName>
    <definedName name="проол" localSheetId="0">#REF!</definedName>
    <definedName name="проол" localSheetId="9">#REF!</definedName>
    <definedName name="проол" localSheetId="2">#REF!</definedName>
    <definedName name="проол" localSheetId="1">#REF!</definedName>
    <definedName name="проол" localSheetId="7">#REF!</definedName>
    <definedName name="проол" localSheetId="8">#REF!</definedName>
    <definedName name="проол" localSheetId="3">#REF!</definedName>
    <definedName name="проол">#REF!</definedName>
    <definedName name="Рік">[25]ЗДМмісяць!$C$1</definedName>
    <definedName name="розрах" localSheetId="6">[28]Пер!$N$33</definedName>
    <definedName name="розрах" localSheetId="18">[28]Пер!$N$33</definedName>
    <definedName name="розрах" localSheetId="19">[28]Пер!$N$33</definedName>
    <definedName name="розрах" localSheetId="20">[28]Пер!$N$33</definedName>
    <definedName name="розрах" localSheetId="23">[28]Пер!$N$33</definedName>
    <definedName name="розрах" localSheetId="21">[29]Пер!$N$33</definedName>
    <definedName name="розрах" localSheetId="22">[30]Пер!$N$33</definedName>
    <definedName name="розрах" localSheetId="24">[28]Пер!$N$33</definedName>
    <definedName name="розрах" localSheetId="25">[28]Пер!$N$33</definedName>
    <definedName name="розрах" localSheetId="26">[28]Пер!$N$33</definedName>
    <definedName name="розрах" localSheetId="27">[28]Пер!$N$33</definedName>
    <definedName name="розрах" localSheetId="28">[28]Пер!$N$33</definedName>
    <definedName name="розрах" localSheetId="29">[28]Пер!$N$33</definedName>
    <definedName name="розрах" localSheetId="30">[28]Пер!$N$33</definedName>
    <definedName name="розрах" localSheetId="35">[28]Пер!$N$33</definedName>
    <definedName name="розрах" localSheetId="12">[30]Пер!$N$33</definedName>
    <definedName name="розрах" localSheetId="13">[30]Пер!$N$33</definedName>
    <definedName name="розрах" localSheetId="5">[28]Пер!$N$33</definedName>
    <definedName name="розрах" localSheetId="4">[28]Пер!$N$33</definedName>
    <definedName name="розрах" localSheetId="9">[28]Пер!$N$33</definedName>
    <definedName name="розрах" localSheetId="2">[28]Пер!$N$33</definedName>
    <definedName name="розрах" localSheetId="1">[28]Пер!$N$33</definedName>
    <definedName name="розрах" localSheetId="7">[28]Пер!$N$33</definedName>
    <definedName name="розрах" localSheetId="8">[28]Пер!$N$33</definedName>
    <definedName name="розрах" localSheetId="3">[28]Пер!$N$33</definedName>
    <definedName name="розрах">[28]Пер!$N$33</definedName>
    <definedName name="РРБ" localSheetId="6">#REF!</definedName>
    <definedName name="РРБ" localSheetId="18">#REF!</definedName>
    <definedName name="РРБ" localSheetId="19">#REF!</definedName>
    <definedName name="РРБ" localSheetId="20">#REF!</definedName>
    <definedName name="РРБ" localSheetId="23">#REF!</definedName>
    <definedName name="РРБ" localSheetId="21">#REF!</definedName>
    <definedName name="РРБ" localSheetId="22">#REF!</definedName>
    <definedName name="РРБ" localSheetId="24">#REF!</definedName>
    <definedName name="РРБ" localSheetId="25">#REF!</definedName>
    <definedName name="РРБ" localSheetId="26">#REF!</definedName>
    <definedName name="РРБ" localSheetId="27">#REF!</definedName>
    <definedName name="РРБ" localSheetId="28">#REF!</definedName>
    <definedName name="РРБ" localSheetId="29">#REF!</definedName>
    <definedName name="РРБ" localSheetId="30">#REF!</definedName>
    <definedName name="РРБ" localSheetId="31">#REF!</definedName>
    <definedName name="РРБ" localSheetId="32">#REF!</definedName>
    <definedName name="РРБ" localSheetId="33">#REF!</definedName>
    <definedName name="РРБ" localSheetId="34">#REF!</definedName>
    <definedName name="РРБ" localSheetId="35">#REF!</definedName>
    <definedName name="РРБ" localSheetId="12">#REF!</definedName>
    <definedName name="РРБ" localSheetId="13">#REF!</definedName>
    <definedName name="РРБ" localSheetId="5">#REF!</definedName>
    <definedName name="РРБ" localSheetId="4">#REF!</definedName>
    <definedName name="РРБ" localSheetId="0">#REF!</definedName>
    <definedName name="РРБ" localSheetId="9">#REF!</definedName>
    <definedName name="РРБ" localSheetId="2">#REF!</definedName>
    <definedName name="РРБ" localSheetId="1">#REF!</definedName>
    <definedName name="РРБ" localSheetId="7">#REF!</definedName>
    <definedName name="РРБ" localSheetId="8">#REF!</definedName>
    <definedName name="РРБ" localSheetId="3">#REF!</definedName>
    <definedName name="РРБ">#REF!</definedName>
    <definedName name="РРБази" localSheetId="6">#REF!</definedName>
    <definedName name="РРБази" localSheetId="18">#REF!</definedName>
    <definedName name="РРБази" localSheetId="19">#REF!</definedName>
    <definedName name="РРБази" localSheetId="20">#REF!</definedName>
    <definedName name="РРБази" localSheetId="23">#REF!</definedName>
    <definedName name="РРБази" localSheetId="21">#REF!</definedName>
    <definedName name="РРБази" localSheetId="22">#REF!</definedName>
    <definedName name="РРБази" localSheetId="24">#REF!</definedName>
    <definedName name="РРБази" localSheetId="25">#REF!</definedName>
    <definedName name="РРБази" localSheetId="26">#REF!</definedName>
    <definedName name="РРБази" localSheetId="27">#REF!</definedName>
    <definedName name="РРБази" localSheetId="28">#REF!</definedName>
    <definedName name="РРБази" localSheetId="29">#REF!</definedName>
    <definedName name="РРБази" localSheetId="30">#REF!</definedName>
    <definedName name="РРБази" localSheetId="31">#REF!</definedName>
    <definedName name="РРБази" localSheetId="32">#REF!</definedName>
    <definedName name="РРБази" localSheetId="33">#REF!</definedName>
    <definedName name="РРБази" localSheetId="34">#REF!</definedName>
    <definedName name="РРБази" localSheetId="35">#REF!</definedName>
    <definedName name="РРБази" localSheetId="12">#REF!</definedName>
    <definedName name="РРБази" localSheetId="13">#REF!</definedName>
    <definedName name="РРБази" localSheetId="5">#REF!</definedName>
    <definedName name="РРБази" localSheetId="4">#REF!</definedName>
    <definedName name="РРБази" localSheetId="0">#REF!</definedName>
    <definedName name="РРБази" localSheetId="9">#REF!</definedName>
    <definedName name="РРБази" localSheetId="2">#REF!</definedName>
    <definedName name="РРБази" localSheetId="1">#REF!</definedName>
    <definedName name="РРБази" localSheetId="7">#REF!</definedName>
    <definedName name="РРБази" localSheetId="8">#REF!</definedName>
    <definedName name="РРБази" localSheetId="3">#REF!</definedName>
    <definedName name="РРБази">#REF!</definedName>
    <definedName name="СПД" localSheetId="6">#REF!</definedName>
    <definedName name="СПД" localSheetId="18">#REF!</definedName>
    <definedName name="СПД" localSheetId="19">#REF!</definedName>
    <definedName name="СПД" localSheetId="20">#REF!</definedName>
    <definedName name="СПД" localSheetId="23">#REF!</definedName>
    <definedName name="СПД" localSheetId="21">#REF!</definedName>
    <definedName name="СПД" localSheetId="22">#REF!</definedName>
    <definedName name="СПД" localSheetId="24">#REF!</definedName>
    <definedName name="СПД" localSheetId="25">#REF!</definedName>
    <definedName name="СПД" localSheetId="26">#REF!</definedName>
    <definedName name="СПД" localSheetId="27">#REF!</definedName>
    <definedName name="СПД" localSheetId="28">#REF!</definedName>
    <definedName name="СПД" localSheetId="29">#REF!</definedName>
    <definedName name="СПД" localSheetId="30">#REF!</definedName>
    <definedName name="СПД" localSheetId="31">#REF!</definedName>
    <definedName name="СПД" localSheetId="32">#REF!</definedName>
    <definedName name="СПД" localSheetId="33">#REF!</definedName>
    <definedName name="СПД" localSheetId="34">#REF!</definedName>
    <definedName name="СПД" localSheetId="35">#REF!</definedName>
    <definedName name="СПД" localSheetId="12">#REF!</definedName>
    <definedName name="СПД" localSheetId="13">#REF!</definedName>
    <definedName name="СПД" localSheetId="5">#REF!</definedName>
    <definedName name="СПД" localSheetId="4">#REF!</definedName>
    <definedName name="СПД" localSheetId="0">#REF!</definedName>
    <definedName name="СПД" localSheetId="9">#REF!</definedName>
    <definedName name="СПД" localSheetId="2">#REF!</definedName>
    <definedName name="СПД" localSheetId="1">#REF!</definedName>
    <definedName name="СПД" localSheetId="7">#REF!</definedName>
    <definedName name="СПД" localSheetId="8">#REF!</definedName>
    <definedName name="СПД" localSheetId="3">#REF!</definedName>
    <definedName name="СПД">#REF!</definedName>
    <definedName name="Список_областей">[25]ЗДМмісяць!$A$9:$A$35</definedName>
    <definedName name="тБюджет" localSheetId="6">[31]D!$AC$8</definedName>
    <definedName name="тБюджет" localSheetId="18">[31]D!$AC$8</definedName>
    <definedName name="тБюджет" localSheetId="19">[31]D!$AC$8</definedName>
    <definedName name="тБюджет" localSheetId="20">[31]D!$AC$8</definedName>
    <definedName name="тБюджет" localSheetId="23">[31]D!$AC$8</definedName>
    <definedName name="тБюджет" localSheetId="21">[32]D!$AC$8</definedName>
    <definedName name="тБюджет" localSheetId="22">[33]D!$AC$8</definedName>
    <definedName name="тБюджет" localSheetId="24">[31]D!$AC$8</definedName>
    <definedName name="тБюджет" localSheetId="25">[31]D!$AC$8</definedName>
    <definedName name="тБюджет" localSheetId="26">[31]D!$AC$8</definedName>
    <definedName name="тБюджет" localSheetId="27">[31]D!$AC$8</definedName>
    <definedName name="тБюджет" localSheetId="28">[31]D!$AC$8</definedName>
    <definedName name="тБюджет" localSheetId="29">[31]D!$AC$8</definedName>
    <definedName name="тБюджет" localSheetId="30">[31]D!$AC$8</definedName>
    <definedName name="тБюджет" localSheetId="35">[31]D!$AC$8</definedName>
    <definedName name="тБюджет" localSheetId="12">[33]D!$AC$8</definedName>
    <definedName name="тБюджет" localSheetId="13">[33]D!$AC$8</definedName>
    <definedName name="тБюджет" localSheetId="5">[31]D!$AC$8</definedName>
    <definedName name="тБюджет" localSheetId="4">[31]D!$AC$8</definedName>
    <definedName name="тБюджет" localSheetId="9">[31]D!$AC$8</definedName>
    <definedName name="тБюджет" localSheetId="2">[31]D!$AC$8</definedName>
    <definedName name="тБюджет" localSheetId="1">[31]D!$AC$8</definedName>
    <definedName name="тБюджет" localSheetId="7">[31]D!$AC$8</definedName>
    <definedName name="тБюджет" localSheetId="8">[31]D!$AC$8</definedName>
    <definedName name="тБюджет" localSheetId="3">[31]D!$AC$8</definedName>
    <definedName name="тБюджет">[31]D!$AC$8</definedName>
    <definedName name="ТекГод" localSheetId="6">[31]D!$AC$7</definedName>
    <definedName name="ТекГод" localSheetId="18">[31]D!$AC$7</definedName>
    <definedName name="ТекГод" localSheetId="19">[31]D!$AC$7</definedName>
    <definedName name="ТекГод" localSheetId="20">[31]D!$AC$7</definedName>
    <definedName name="ТекГод" localSheetId="23">[31]D!$AC$7</definedName>
    <definedName name="ТекГод" localSheetId="21">[32]D!$AC$7</definedName>
    <definedName name="ТекГод" localSheetId="22">[33]D!$AC$7</definedName>
    <definedName name="ТекГод" localSheetId="24">[31]D!$AC$7</definedName>
    <definedName name="ТекГод" localSheetId="25">[31]D!$AC$7</definedName>
    <definedName name="ТекГод" localSheetId="26">[31]D!$AC$7</definedName>
    <definedName name="ТекГод" localSheetId="27">[31]D!$AC$7</definedName>
    <definedName name="ТекГод" localSheetId="28">[31]D!$AC$7</definedName>
    <definedName name="ТекГод" localSheetId="29">[31]D!$AC$7</definedName>
    <definedName name="ТекГод" localSheetId="30">[31]D!$AC$7</definedName>
    <definedName name="ТекГод" localSheetId="35">[31]D!$AC$7</definedName>
    <definedName name="ТекГод" localSheetId="12">[33]D!$AC$7</definedName>
    <definedName name="ТекГод" localSheetId="13">[33]D!$AC$7</definedName>
    <definedName name="ТекГод" localSheetId="5">[31]D!$AC$7</definedName>
    <definedName name="ТекГод" localSheetId="4">[31]D!$AC$7</definedName>
    <definedName name="ТекГод" localSheetId="9">[31]D!$AC$7</definedName>
    <definedName name="ТекГод" localSheetId="2">[31]D!$AC$7</definedName>
    <definedName name="ТекГод" localSheetId="1">[31]D!$AC$7</definedName>
    <definedName name="ТекГод" localSheetId="7">[31]D!$AC$7</definedName>
    <definedName name="ТекГод" localSheetId="8">[31]D!$AC$7</definedName>
    <definedName name="ТекГод" localSheetId="3">[31]D!$AC$7</definedName>
    <definedName name="ТекГод">[31]D!$AC$7</definedName>
    <definedName name="Текст_дата">[25]ЗДМмісяць!$F$2</definedName>
    <definedName name="тПериод" localSheetId="6">[31]D!$AC$9</definedName>
    <definedName name="тПериод" localSheetId="18">[31]D!$AC$9</definedName>
    <definedName name="тПериод" localSheetId="19">[31]D!$AC$9</definedName>
    <definedName name="тПериод" localSheetId="20">[31]D!$AC$9</definedName>
    <definedName name="тПериод" localSheetId="23">[31]D!$AC$9</definedName>
    <definedName name="тПериод" localSheetId="21">[32]D!$AC$9</definedName>
    <definedName name="тПериод" localSheetId="22">[33]D!$AC$9</definedName>
    <definedName name="тПериод" localSheetId="24">[31]D!$AC$9</definedName>
    <definedName name="тПериод" localSheetId="25">[31]D!$AC$9</definedName>
    <definedName name="тПериод" localSheetId="26">[31]D!$AC$9</definedName>
    <definedName name="тПериод" localSheetId="27">[31]D!$AC$9</definedName>
    <definedName name="тПериод" localSheetId="28">[31]D!$AC$9</definedName>
    <definedName name="тПериод" localSheetId="29">[31]D!$AC$9</definedName>
    <definedName name="тПериод" localSheetId="30">[31]D!$AC$9</definedName>
    <definedName name="тПериод" localSheetId="35">[31]D!$AC$9</definedName>
    <definedName name="тПериод" localSheetId="12">[33]D!$AC$9</definedName>
    <definedName name="тПериод" localSheetId="13">[33]D!$AC$9</definedName>
    <definedName name="тПериод" localSheetId="5">[31]D!$AC$9</definedName>
    <definedName name="тПериод" localSheetId="4">[31]D!$AC$9</definedName>
    <definedName name="тПериод" localSheetId="9">[31]D!$AC$9</definedName>
    <definedName name="тПериод" localSheetId="2">[31]D!$AC$9</definedName>
    <definedName name="тПериод" localSheetId="1">[31]D!$AC$9</definedName>
    <definedName name="тПериод" localSheetId="7">[31]D!$AC$9</definedName>
    <definedName name="тПериод" localSheetId="8">[31]D!$AC$9</definedName>
    <definedName name="тПериод" localSheetId="3">[31]D!$AC$9</definedName>
    <definedName name="тПериод">[31]D!$AC$9</definedName>
    <definedName name="фіііі" localSheetId="6">#REF!</definedName>
    <definedName name="фіііі" localSheetId="18">#REF!</definedName>
    <definedName name="фіііі" localSheetId="19">#REF!</definedName>
    <definedName name="фіііі" localSheetId="20">#REF!</definedName>
    <definedName name="фіііі" localSheetId="23">#REF!</definedName>
    <definedName name="фіііі" localSheetId="21">#REF!</definedName>
    <definedName name="фіііі" localSheetId="22">#REF!</definedName>
    <definedName name="фіііі" localSheetId="24">#REF!</definedName>
    <definedName name="фіііі" localSheetId="25">#REF!</definedName>
    <definedName name="фіііі" localSheetId="26">#REF!</definedName>
    <definedName name="фіііі" localSheetId="27">#REF!</definedName>
    <definedName name="фіііі" localSheetId="28">#REF!</definedName>
    <definedName name="фіііі" localSheetId="29">#REF!</definedName>
    <definedName name="фіііі" localSheetId="30">#REF!</definedName>
    <definedName name="фіііі" localSheetId="31">#REF!</definedName>
    <definedName name="фіііі" localSheetId="32">#REF!</definedName>
    <definedName name="фіііі" localSheetId="33">#REF!</definedName>
    <definedName name="фіііі" localSheetId="34">#REF!</definedName>
    <definedName name="фіііі" localSheetId="35">#REF!</definedName>
    <definedName name="фіііі" localSheetId="12">#REF!</definedName>
    <definedName name="фіііі" localSheetId="13">#REF!</definedName>
    <definedName name="фіііі" localSheetId="5">#REF!</definedName>
    <definedName name="фіііі" localSheetId="4">#REF!</definedName>
    <definedName name="фіііі" localSheetId="0">#REF!</definedName>
    <definedName name="фіііі" localSheetId="9">#REF!</definedName>
    <definedName name="фіііі" localSheetId="2">#REF!</definedName>
    <definedName name="фіііі" localSheetId="1">#REF!</definedName>
    <definedName name="фіііі" localSheetId="7">#REF!</definedName>
    <definedName name="фіііі" localSheetId="8">#REF!</definedName>
    <definedName name="фіііі" localSheetId="3">#REF!</definedName>
    <definedName name="фіііі" localSheetId="11">#REF!</definedName>
    <definedName name="фіііі" localSheetId="10">#REF!</definedName>
    <definedName name="фіііі">#REF!</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U27" i="120" l="1"/>
  <c r="DT27" i="120"/>
  <c r="G11" i="120"/>
  <c r="E11" i="120"/>
  <c r="D11" i="120"/>
  <c r="H10" i="120"/>
  <c r="G11" i="119"/>
  <c r="E11" i="119"/>
  <c r="D11" i="119"/>
  <c r="H10" i="119"/>
  <c r="L17" i="118"/>
  <c r="K17" i="118"/>
  <c r="H17" i="118"/>
  <c r="F17" i="118"/>
  <c r="L14" i="118"/>
  <c r="K14" i="118"/>
  <c r="H14" i="118"/>
  <c r="F14" i="118"/>
  <c r="P11" i="118"/>
  <c r="L11" i="118"/>
  <c r="K11" i="118"/>
  <c r="H11" i="118"/>
  <c r="F11" i="118"/>
  <c r="I14" i="117" l="1"/>
  <c r="H14" i="117"/>
  <c r="G14" i="117"/>
  <c r="F14" i="117"/>
  <c r="E14" i="117"/>
  <c r="D14" i="117"/>
  <c r="I11" i="117"/>
  <c r="H11" i="117"/>
  <c r="G11" i="117"/>
  <c r="F11" i="117"/>
  <c r="E11" i="117"/>
  <c r="D11" i="117"/>
  <c r="I7" i="117"/>
  <c r="E7" i="117"/>
  <c r="D7" i="117"/>
  <c r="I6" i="117"/>
  <c r="H6" i="117"/>
  <c r="G6" i="117"/>
  <c r="H7" i="117" s="1"/>
  <c r="F6" i="117"/>
  <c r="F7" i="117" s="1"/>
  <c r="E6" i="117"/>
  <c r="D6" i="117"/>
  <c r="C6" i="117"/>
  <c r="EE10" i="116"/>
  <c r="F8" i="116"/>
  <c r="E8" i="116"/>
  <c r="I7" i="116"/>
  <c r="EE10" i="115"/>
  <c r="G7" i="115"/>
  <c r="E7" i="115"/>
  <c r="D7" i="115"/>
  <c r="H6" i="115"/>
  <c r="K7" i="114"/>
  <c r="EE18" i="114"/>
  <c r="G8" i="114"/>
  <c r="E8" i="114"/>
  <c r="D8" i="114"/>
  <c r="L7" i="114"/>
  <c r="H7" i="114"/>
  <c r="G7" i="117" l="1"/>
  <c r="J8" i="105"/>
  <c r="D15" i="113" l="1"/>
  <c r="D18" i="113" s="1"/>
  <c r="D14" i="113"/>
  <c r="D17" i="113" s="1"/>
  <c r="D20" i="113" s="1"/>
  <c r="D25" i="113" l="1"/>
  <c r="D26" i="113" s="1"/>
  <c r="D27" i="113" s="1"/>
  <c r="H6" i="97" l="1"/>
  <c r="L10" i="84" l="1"/>
  <c r="L9" i="84"/>
  <c r="L8" i="84"/>
  <c r="J10" i="84"/>
  <c r="J9" i="84"/>
  <c r="J8" i="84"/>
  <c r="G10" i="84"/>
  <c r="G9" i="84"/>
  <c r="G8" i="84"/>
  <c r="E10" i="84"/>
  <c r="E9" i="84"/>
  <c r="E8" i="84"/>
  <c r="L10" i="83" l="1"/>
  <c r="L9" i="83"/>
  <c r="L8" i="83"/>
  <c r="J10" i="83"/>
  <c r="J9" i="83"/>
  <c r="J8" i="83"/>
  <c r="G10" i="83"/>
  <c r="G9" i="83"/>
  <c r="G8" i="83"/>
  <c r="E10" i="83"/>
  <c r="E9" i="83"/>
  <c r="E8" i="83"/>
  <c r="L8" i="102" l="1"/>
  <c r="L10" i="102"/>
  <c r="L9" i="102"/>
  <c r="J10" i="102" l="1"/>
  <c r="J9" i="102"/>
  <c r="J8" i="102"/>
  <c r="E10" i="102"/>
  <c r="E9" i="102"/>
  <c r="E8" i="102"/>
  <c r="L10" i="82" l="1"/>
  <c r="L9" i="82"/>
  <c r="L8" i="82"/>
  <c r="J10" i="82"/>
  <c r="J9" i="82"/>
  <c r="J8" i="82"/>
  <c r="G10" i="82"/>
  <c r="G9" i="82"/>
  <c r="G8" i="82"/>
  <c r="E10" i="82"/>
  <c r="E9" i="82"/>
  <c r="E8" i="82"/>
  <c r="L12" i="81"/>
  <c r="L10" i="81"/>
  <c r="L9" i="81"/>
  <c r="L8" i="81"/>
  <c r="J12" i="81"/>
  <c r="J10" i="81"/>
  <c r="J9" i="81"/>
  <c r="J8" i="81"/>
  <c r="G12" i="81"/>
  <c r="G11" i="81"/>
  <c r="G10" i="81"/>
  <c r="G9" i="81"/>
  <c r="G8" i="81"/>
  <c r="E12" i="81"/>
  <c r="E11" i="81"/>
  <c r="E10" i="81"/>
  <c r="E9" i="81"/>
  <c r="E8" i="81"/>
  <c r="L13" i="80"/>
  <c r="L12" i="80"/>
  <c r="L11" i="80"/>
  <c r="L10" i="80"/>
  <c r="L9" i="80"/>
  <c r="J13" i="80"/>
  <c r="J12" i="80"/>
  <c r="J11" i="80"/>
  <c r="J10" i="80"/>
  <c r="J9" i="80"/>
  <c r="G13" i="80"/>
  <c r="G12" i="80"/>
  <c r="G11" i="80"/>
  <c r="G10" i="80"/>
  <c r="G9" i="80"/>
  <c r="E13" i="80"/>
  <c r="E12" i="80"/>
  <c r="E11" i="80"/>
  <c r="E10" i="80"/>
  <c r="E9" i="80"/>
  <c r="J16" i="105" l="1"/>
  <c r="J12" i="105"/>
  <c r="D29" i="105" l="1"/>
  <c r="E29" i="105"/>
  <c r="F29" i="105"/>
  <c r="G29" i="105"/>
  <c r="H29" i="105"/>
  <c r="C29" i="105"/>
  <c r="J38" i="109" l="1"/>
  <c r="K38" i="109" s="1"/>
  <c r="G36" i="109"/>
  <c r="J36" i="109" s="1"/>
  <c r="J34" i="109" s="1"/>
  <c r="L34" i="109" s="1"/>
  <c r="J35" i="109"/>
  <c r="J33" i="109"/>
  <c r="G32" i="109"/>
  <c r="J32" i="109" s="1"/>
  <c r="G31" i="109"/>
  <c r="J31" i="109" s="1"/>
  <c r="G30" i="109"/>
  <c r="J30" i="109" s="1"/>
  <c r="G29" i="109"/>
  <c r="I27" i="109"/>
  <c r="J27" i="109" s="1"/>
  <c r="K27" i="109" s="1"/>
  <c r="G25" i="109"/>
  <c r="J25" i="109" s="1"/>
  <c r="K25" i="109" s="1"/>
  <c r="G24" i="109"/>
  <c r="J24" i="109" s="1"/>
  <c r="K24" i="109" s="1"/>
  <c r="G23" i="109"/>
  <c r="J23" i="109" s="1"/>
  <c r="G22" i="109"/>
  <c r="J22" i="109" s="1"/>
  <c r="G21" i="109"/>
  <c r="J21" i="109" s="1"/>
  <c r="J17" i="109" s="1"/>
  <c r="K17" i="109" s="1"/>
  <c r="E20" i="109"/>
  <c r="H20" i="109" s="1"/>
  <c r="I19" i="109" s="1"/>
  <c r="B19" i="109"/>
  <c r="G19" i="109" s="1"/>
  <c r="J19" i="109" s="1"/>
  <c r="B16" i="109"/>
  <c r="G16" i="109" s="1"/>
  <c r="G15" i="109"/>
  <c r="J15" i="109" s="1"/>
  <c r="G14" i="109"/>
  <c r="J14" i="109" s="1"/>
  <c r="B13" i="109"/>
  <c r="G13" i="109" s="1"/>
  <c r="J13" i="109" s="1"/>
  <c r="G12" i="109"/>
  <c r="J12" i="109" s="1"/>
  <c r="G11" i="109"/>
  <c r="J11" i="109" s="1"/>
  <c r="G10" i="109"/>
  <c r="J10" i="109" s="1"/>
  <c r="G8" i="109"/>
  <c r="J8" i="109" s="1"/>
  <c r="G7" i="109"/>
  <c r="J7" i="109" s="1"/>
  <c r="G6" i="109"/>
  <c r="J6" i="109" s="1"/>
  <c r="B5" i="109"/>
  <c r="J29" i="109" l="1"/>
  <c r="G5" i="109"/>
  <c r="J5" i="109" s="1"/>
  <c r="K5" i="109" s="1"/>
  <c r="J16" i="109"/>
  <c r="G9" i="109"/>
  <c r="J9" i="109" s="1"/>
  <c r="K9" i="109" s="1"/>
  <c r="M29" i="109"/>
  <c r="M39" i="109" s="1"/>
  <c r="B9" i="109"/>
  <c r="D37" i="107"/>
  <c r="I37" i="107" s="1"/>
  <c r="L37" i="107" s="1"/>
  <c r="N37" i="107" s="1"/>
  <c r="L36" i="107"/>
  <c r="D35" i="107"/>
  <c r="I35" i="107" s="1"/>
  <c r="L35" i="107" s="1"/>
  <c r="I34" i="107"/>
  <c r="L34" i="107" s="1"/>
  <c r="D34" i="107"/>
  <c r="D33" i="107"/>
  <c r="I33" i="107" s="1"/>
  <c r="L33" i="107" s="1"/>
  <c r="K30" i="107"/>
  <c r="L30" i="107" s="1"/>
  <c r="M30" i="107" s="1"/>
  <c r="I29" i="107"/>
  <c r="L29" i="107" s="1"/>
  <c r="D29" i="107"/>
  <c r="E27" i="107"/>
  <c r="C27" i="107"/>
  <c r="B27" i="107"/>
  <c r="D27" i="107" s="1"/>
  <c r="I27" i="107" s="1"/>
  <c r="G25" i="107"/>
  <c r="G28" i="107" s="1"/>
  <c r="J28" i="107" s="1"/>
  <c r="D24" i="107"/>
  <c r="I24" i="107" s="1"/>
  <c r="J23" i="107"/>
  <c r="D22" i="107"/>
  <c r="I22" i="107" s="1"/>
  <c r="BO21" i="107"/>
  <c r="BP21" i="107" s="1"/>
  <c r="BQ21" i="107" s="1"/>
  <c r="C21" i="107"/>
  <c r="B21" i="107"/>
  <c r="D19" i="107"/>
  <c r="I19" i="107" s="1"/>
  <c r="L19" i="107" s="1"/>
  <c r="M19" i="107" s="1"/>
  <c r="D18" i="107"/>
  <c r="I18" i="107" s="1"/>
  <c r="L18" i="107" s="1"/>
  <c r="D17" i="107"/>
  <c r="I17" i="107" s="1"/>
  <c r="D16" i="107"/>
  <c r="I16" i="107" s="1"/>
  <c r="L16" i="107" s="1"/>
  <c r="C15" i="107"/>
  <c r="B15" i="107"/>
  <c r="D14" i="107"/>
  <c r="I14" i="107" s="1"/>
  <c r="L14" i="107" s="1"/>
  <c r="D13" i="107"/>
  <c r="I13" i="107" s="1"/>
  <c r="L13" i="107" s="1"/>
  <c r="D12" i="107"/>
  <c r="I12" i="107" s="1"/>
  <c r="L12" i="107" s="1"/>
  <c r="D11" i="107"/>
  <c r="I11" i="107" s="1"/>
  <c r="L11" i="107" s="1"/>
  <c r="C10" i="107"/>
  <c r="B10" i="107"/>
  <c r="D9" i="107"/>
  <c r="I9" i="107" s="1"/>
  <c r="L9" i="107" s="1"/>
  <c r="D8" i="107"/>
  <c r="I8" i="107" s="1"/>
  <c r="D7" i="107"/>
  <c r="I7" i="107" s="1"/>
  <c r="L7" i="107" s="1"/>
  <c r="C6" i="107"/>
  <c r="B6" i="107"/>
  <c r="D6" i="107" s="1"/>
  <c r="D5" i="107"/>
  <c r="I5" i="107" s="1"/>
  <c r="L5" i="107" s="1"/>
  <c r="K39" i="109" l="1"/>
  <c r="L29" i="109"/>
  <c r="L39" i="109" s="1"/>
  <c r="J39" i="109"/>
  <c r="L10" i="107"/>
  <c r="M10" i="107" s="1"/>
  <c r="D21" i="107"/>
  <c r="D26" i="107" s="1"/>
  <c r="I26" i="107" s="1"/>
  <c r="L26" i="107" s="1"/>
  <c r="L20" i="107" s="1"/>
  <c r="M20" i="107" s="1"/>
  <c r="K27" i="107"/>
  <c r="L27" i="107" s="1"/>
  <c r="I21" i="107"/>
  <c r="D10" i="107"/>
  <c r="K22" i="107"/>
  <c r="J25" i="107"/>
  <c r="K24" i="107" s="1"/>
  <c r="L24" i="107" s="1"/>
  <c r="I6" i="107"/>
  <c r="L6" i="107" s="1"/>
  <c r="M6" i="107" s="1"/>
  <c r="L8" i="107"/>
  <c r="L17" i="107"/>
  <c r="L15" i="107" s="1"/>
  <c r="M15" i="107" s="1"/>
  <c r="I15" i="107"/>
  <c r="L22" i="107"/>
  <c r="M5" i="107"/>
  <c r="L32" i="107"/>
  <c r="I10" i="107"/>
  <c r="D15" i="107"/>
  <c r="K21" i="107" l="1"/>
  <c r="L21" i="107" s="1"/>
  <c r="O32" i="107"/>
  <c r="O39" i="107" s="1"/>
  <c r="L39" i="107"/>
  <c r="M39" i="107"/>
  <c r="N32" i="107" l="1"/>
  <c r="N39" i="107" s="1"/>
  <c r="I29" i="103" l="1"/>
  <c r="J27" i="105" l="1"/>
  <c r="H21" i="105"/>
  <c r="G21" i="105"/>
  <c r="F21" i="105"/>
  <c r="E21" i="105"/>
  <c r="D21" i="105"/>
  <c r="H17" i="105"/>
  <c r="G17" i="105"/>
  <c r="F17" i="105"/>
  <c r="E17" i="105"/>
  <c r="D17" i="105"/>
  <c r="H13" i="105"/>
  <c r="G13" i="105"/>
  <c r="F13" i="105"/>
  <c r="E13" i="105"/>
  <c r="D13" i="105"/>
  <c r="H9" i="105"/>
  <c r="G9" i="105"/>
  <c r="F9" i="105"/>
  <c r="E9" i="105"/>
  <c r="D9" i="105"/>
  <c r="J6" i="105"/>
  <c r="H6" i="105"/>
  <c r="G6" i="105"/>
  <c r="F6" i="105"/>
  <c r="E6" i="105"/>
  <c r="D6" i="105"/>
  <c r="E6" i="104"/>
  <c r="G6" i="104"/>
  <c r="I6" i="104"/>
  <c r="K6" i="104"/>
  <c r="M6" i="104"/>
  <c r="O6" i="104"/>
  <c r="E7" i="104"/>
  <c r="G7" i="104"/>
  <c r="I7" i="104"/>
  <c r="K7" i="104"/>
  <c r="M7" i="104"/>
  <c r="O7" i="104"/>
  <c r="E9" i="104"/>
  <c r="G9" i="104"/>
  <c r="I9" i="104"/>
  <c r="K9" i="104"/>
  <c r="M9" i="104"/>
  <c r="O9" i="104"/>
  <c r="E11" i="104"/>
  <c r="G11" i="104"/>
  <c r="I11" i="104"/>
  <c r="K11" i="104"/>
  <c r="M11" i="104"/>
  <c r="O11" i="104"/>
  <c r="G12" i="104"/>
  <c r="G13" i="104" s="1"/>
  <c r="I12" i="104"/>
  <c r="M12" i="104"/>
  <c r="O13" i="104" s="1"/>
  <c r="O12" i="104"/>
  <c r="P27" i="104" s="1"/>
  <c r="E13" i="104"/>
  <c r="I13" i="104"/>
  <c r="K13" i="104"/>
  <c r="M13" i="104"/>
  <c r="M15" i="104"/>
  <c r="N15" i="104" s="1"/>
  <c r="E16" i="104"/>
  <c r="G16" i="104"/>
  <c r="I16" i="104"/>
  <c r="K16" i="104"/>
  <c r="M16" i="104"/>
  <c r="O16" i="104"/>
  <c r="O15" i="104" s="1"/>
  <c r="P15" i="104" s="1"/>
  <c r="E19" i="104"/>
  <c r="G19" i="104"/>
  <c r="I19" i="104"/>
  <c r="K19" i="104"/>
  <c r="M19" i="104"/>
  <c r="M18" i="104" s="1"/>
  <c r="N18" i="104" s="1"/>
  <c r="E22" i="104"/>
  <c r="G22" i="104"/>
  <c r="I22" i="104"/>
  <c r="K22" i="104"/>
  <c r="M22" i="104"/>
  <c r="M21" i="104" s="1"/>
  <c r="N21" i="104" s="1"/>
  <c r="E25" i="104"/>
  <c r="G25" i="104"/>
  <c r="I25" i="104"/>
  <c r="K25" i="104"/>
  <c r="M25" i="104" s="1"/>
  <c r="M27" i="104"/>
  <c r="N27" i="104"/>
  <c r="O27" i="104"/>
  <c r="O28" i="104"/>
  <c r="M29" i="104"/>
  <c r="G30" i="104"/>
  <c r="I30" i="104"/>
  <c r="E32" i="104"/>
  <c r="G32" i="104"/>
  <c r="I32" i="104"/>
  <c r="K32" i="104"/>
  <c r="M32" i="104" s="1"/>
  <c r="E35" i="104"/>
  <c r="G35" i="104"/>
  <c r="I35" i="104"/>
  <c r="K35" i="104"/>
  <c r="M35" i="104"/>
  <c r="M34" i="104" s="1"/>
  <c r="E37" i="104"/>
  <c r="F37" i="104"/>
  <c r="F38" i="104" s="1"/>
  <c r="G37" i="104"/>
  <c r="I37" i="104"/>
  <c r="K37" i="104"/>
  <c r="H38" i="104"/>
  <c r="J38" i="104"/>
  <c r="L38" i="104"/>
  <c r="G45" i="103"/>
  <c r="F45" i="103"/>
  <c r="E45" i="103"/>
  <c r="D45" i="103"/>
  <c r="G42" i="103"/>
  <c r="F42" i="103"/>
  <c r="G43" i="103" s="1"/>
  <c r="E42" i="103"/>
  <c r="E43" i="103" s="1"/>
  <c r="D42" i="103"/>
  <c r="D43" i="103" s="1"/>
  <c r="G38" i="103"/>
  <c r="G16" i="103" s="1"/>
  <c r="F38" i="103"/>
  <c r="F16" i="103" s="1"/>
  <c r="E38" i="103"/>
  <c r="E40" i="103" s="1"/>
  <c r="E41" i="103" s="1"/>
  <c r="D38" i="103"/>
  <c r="D40" i="103" s="1"/>
  <c r="D41" i="103" s="1"/>
  <c r="G34" i="103"/>
  <c r="F34" i="103"/>
  <c r="E34" i="103"/>
  <c r="D34" i="103"/>
  <c r="G31" i="103"/>
  <c r="G32" i="103" s="1"/>
  <c r="F31" i="103"/>
  <c r="F32" i="103" s="1"/>
  <c r="E31" i="103"/>
  <c r="E32" i="103" s="1"/>
  <c r="D31" i="103"/>
  <c r="D32" i="103" s="1"/>
  <c r="G28" i="103"/>
  <c r="G29" i="103" s="1"/>
  <c r="F28" i="103"/>
  <c r="F29" i="103" s="1"/>
  <c r="E28" i="103"/>
  <c r="E29" i="103" s="1"/>
  <c r="E30" i="103" s="1"/>
  <c r="D28" i="103"/>
  <c r="D29" i="103" s="1"/>
  <c r="D30" i="103" s="1"/>
  <c r="G22" i="103"/>
  <c r="G23" i="103" s="1"/>
  <c r="F22" i="103"/>
  <c r="F23" i="103" s="1"/>
  <c r="E22" i="103"/>
  <c r="E23" i="103" s="1"/>
  <c r="D22" i="103"/>
  <c r="D23" i="103" s="1"/>
  <c r="D21" i="103"/>
  <c r="G20" i="103"/>
  <c r="G21" i="103" s="1"/>
  <c r="F20" i="103"/>
  <c r="F21" i="103" s="1"/>
  <c r="E20" i="103"/>
  <c r="E21" i="103" s="1"/>
  <c r="D20" i="103"/>
  <c r="E16" i="103"/>
  <c r="E37" i="103" s="1"/>
  <c r="E26" i="103" s="1"/>
  <c r="D16" i="103"/>
  <c r="D37" i="103" s="1"/>
  <c r="D26" i="103" s="1"/>
  <c r="D27" i="103" s="1"/>
  <c r="I14" i="103"/>
  <c r="I12" i="103"/>
  <c r="H12" i="103"/>
  <c r="G12" i="103"/>
  <c r="F12" i="103"/>
  <c r="E12" i="103"/>
  <c r="D12" i="103"/>
  <c r="I10" i="103"/>
  <c r="H10" i="103"/>
  <c r="G10" i="103"/>
  <c r="F10" i="103"/>
  <c r="E10" i="103"/>
  <c r="D10" i="103"/>
  <c r="I8" i="103"/>
  <c r="H8" i="103"/>
  <c r="G8" i="103"/>
  <c r="F8" i="103"/>
  <c r="E8" i="103"/>
  <c r="D8" i="103"/>
  <c r="I7" i="103"/>
  <c r="H7" i="103"/>
  <c r="G7" i="103"/>
  <c r="F7" i="103"/>
  <c r="E7" i="103"/>
  <c r="D7" i="103"/>
  <c r="J13" i="105" l="1"/>
  <c r="J22" i="105"/>
  <c r="J14" i="105"/>
  <c r="J17" i="105" s="1"/>
  <c r="J10" i="105"/>
  <c r="D30" i="105"/>
  <c r="J18" i="105"/>
  <c r="E30" i="105"/>
  <c r="F30" i="105"/>
  <c r="G30" i="105"/>
  <c r="M31" i="104"/>
  <c r="N31" i="104" s="1"/>
  <c r="O32" i="104"/>
  <c r="O31" i="104" s="1"/>
  <c r="P31" i="104" s="1"/>
  <c r="O25" i="104"/>
  <c r="O24" i="104" s="1"/>
  <c r="P24" i="104" s="1"/>
  <c r="M24" i="104"/>
  <c r="N24" i="104" s="1"/>
  <c r="N34" i="104"/>
  <c r="O35" i="104"/>
  <c r="O34" i="104" s="1"/>
  <c r="O19" i="104"/>
  <c r="O18" i="104" s="1"/>
  <c r="P18" i="104" s="1"/>
  <c r="O22" i="104"/>
  <c r="O21" i="104" s="1"/>
  <c r="P21" i="104" s="1"/>
  <c r="E27" i="103"/>
  <c r="F30" i="103"/>
  <c r="F18" i="103"/>
  <c r="F19" i="103" s="1"/>
  <c r="F17" i="103"/>
  <c r="G30" i="103"/>
  <c r="H29" i="103"/>
  <c r="G18" i="103"/>
  <c r="G17" i="103"/>
  <c r="F43" i="103"/>
  <c r="G37" i="103"/>
  <c r="G26" i="103" s="1"/>
  <c r="G27" i="103" s="1"/>
  <c r="E17" i="103"/>
  <c r="F37" i="103"/>
  <c r="F26" i="103" s="1"/>
  <c r="F27" i="103" s="1"/>
  <c r="F39" i="103"/>
  <c r="F40" i="103"/>
  <c r="G39" i="103"/>
  <c r="G40" i="103"/>
  <c r="G41" i="103" s="1"/>
  <c r="D17" i="103"/>
  <c r="D18" i="103"/>
  <c r="D19" i="103" s="1"/>
  <c r="E18" i="103"/>
  <c r="E19" i="103" s="1"/>
  <c r="D39" i="103"/>
  <c r="E39" i="103"/>
  <c r="J29" i="105" l="1"/>
  <c r="J9" i="105"/>
  <c r="J23" i="105"/>
  <c r="H30" i="105"/>
  <c r="M37" i="104"/>
  <c r="N37" i="104"/>
  <c r="N38" i="104" s="1"/>
  <c r="O37" i="104"/>
  <c r="P34" i="104"/>
  <c r="P37" i="104" s="1"/>
  <c r="P38" i="104" s="1"/>
  <c r="H40" i="103"/>
  <c r="F41" i="103"/>
  <c r="I40" i="103"/>
  <c r="I30" i="103"/>
  <c r="I28" i="103"/>
  <c r="G19" i="103"/>
  <c r="H30" i="103"/>
  <c r="H28" i="103"/>
  <c r="J30" i="105" l="1"/>
  <c r="J31" i="105"/>
  <c r="I33" i="103"/>
  <c r="I41" i="103"/>
  <c r="I38" i="103"/>
  <c r="H33" i="103"/>
  <c r="H41" i="103"/>
  <c r="H38" i="103"/>
  <c r="H34" i="103" l="1"/>
  <c r="H31" i="103"/>
  <c r="H32" i="103" s="1"/>
  <c r="I44" i="103"/>
  <c r="I39" i="103"/>
  <c r="I37" i="103"/>
  <c r="I26" i="103" s="1"/>
  <c r="I27" i="103" s="1"/>
  <c r="H44" i="103"/>
  <c r="H39" i="103"/>
  <c r="H37" i="103"/>
  <c r="H26" i="103" s="1"/>
  <c r="H27" i="103" s="1"/>
  <c r="I16" i="103"/>
  <c r="I34" i="103"/>
  <c r="I31" i="103"/>
  <c r="I32" i="103" s="1"/>
  <c r="H16" i="103"/>
  <c r="I17" i="103" l="1"/>
  <c r="I18" i="103"/>
  <c r="I19" i="103" s="1"/>
  <c r="I45" i="103"/>
  <c r="I42" i="103"/>
  <c r="I43" i="103" s="1"/>
  <c r="I22" i="103"/>
  <c r="H17" i="103"/>
  <c r="H18" i="103"/>
  <c r="H19" i="103" s="1"/>
  <c r="H45" i="103"/>
  <c r="H42" i="103"/>
  <c r="H43" i="103" s="1"/>
  <c r="H22" i="103"/>
  <c r="I23" i="103" l="1"/>
  <c r="I20" i="103"/>
  <c r="H23" i="103"/>
  <c r="H20" i="103"/>
  <c r="H21" i="103" s="1"/>
  <c r="I21" i="103" l="1"/>
  <c r="K10" i="102" l="1"/>
  <c r="I10" i="102"/>
  <c r="H10" i="102"/>
  <c r="D10" i="102"/>
  <c r="C10" i="102"/>
  <c r="B10" i="102"/>
  <c r="L6" i="101" l="1"/>
  <c r="K6" i="101"/>
  <c r="J6" i="101"/>
  <c r="H6" i="101"/>
  <c r="F6" i="101"/>
  <c r="D6" i="101"/>
  <c r="I6" i="100"/>
  <c r="H6" i="100"/>
  <c r="G6" i="100"/>
  <c r="F6" i="100"/>
  <c r="D6" i="100"/>
  <c r="I6" i="99"/>
  <c r="H6" i="99"/>
  <c r="G6" i="99"/>
  <c r="F6" i="99"/>
  <c r="D6" i="99"/>
  <c r="I6" i="98"/>
  <c r="H6" i="98"/>
  <c r="G6" i="98"/>
  <c r="F6" i="98"/>
  <c r="D6" i="98"/>
  <c r="J6" i="97"/>
  <c r="F6" i="97"/>
  <c r="D6" i="97"/>
  <c r="I6" i="97" l="1"/>
  <c r="BO18" i="90" l="1"/>
  <c r="O15" i="90"/>
  <c r="N15" i="90"/>
  <c r="J15" i="90"/>
  <c r="I15" i="90"/>
  <c r="E15" i="90"/>
  <c r="O13" i="90"/>
  <c r="N13" i="90"/>
  <c r="J13" i="90"/>
  <c r="I13" i="90"/>
  <c r="E13" i="90"/>
  <c r="O11" i="90"/>
  <c r="N11" i="90"/>
  <c r="E11" i="90"/>
  <c r="E22" i="89"/>
  <c r="D22" i="89"/>
  <c r="M21" i="89"/>
  <c r="L21" i="89"/>
  <c r="H21" i="89"/>
  <c r="E19" i="89"/>
  <c r="D19" i="89"/>
  <c r="M18" i="89"/>
  <c r="L18" i="89"/>
  <c r="H18" i="89"/>
  <c r="E16" i="89"/>
  <c r="D16" i="89"/>
  <c r="M15" i="89"/>
  <c r="L15" i="89"/>
  <c r="H15" i="89"/>
  <c r="E13" i="89"/>
  <c r="D13" i="89"/>
  <c r="M12" i="89"/>
  <c r="L12" i="89"/>
  <c r="H12" i="89"/>
  <c r="F10" i="84" l="1"/>
  <c r="D10" i="84"/>
  <c r="C10" i="84"/>
  <c r="B10" i="84"/>
  <c r="K10" i="83"/>
  <c r="I10" i="83"/>
  <c r="H10" i="83"/>
  <c r="F10" i="83"/>
  <c r="D10" i="83"/>
  <c r="C10" i="83"/>
  <c r="B10" i="83"/>
  <c r="K10" i="82"/>
  <c r="I10" i="82"/>
  <c r="H10" i="82"/>
  <c r="F10" i="82"/>
  <c r="D10" i="82"/>
  <c r="C10" i="82"/>
  <c r="B10" i="82"/>
  <c r="K12" i="81"/>
  <c r="I12" i="81"/>
  <c r="H12" i="81"/>
  <c r="F12" i="81"/>
  <c r="D12" i="81"/>
  <c r="C12" i="81"/>
  <c r="B12" i="81"/>
  <c r="B10" i="81"/>
  <c r="K13" i="80"/>
  <c r="I13" i="80"/>
  <c r="H13" i="80"/>
  <c r="F13" i="80"/>
  <c r="D13" i="80"/>
  <c r="C13" i="80"/>
  <c r="B13" i="80"/>
  <c r="A20" i="79" l="1"/>
  <c r="A21" i="79" s="1"/>
  <c r="A19" i="79"/>
  <c r="A9" i="79"/>
  <c r="A8" i="79"/>
  <c r="A7" i="79"/>
</calcChain>
</file>

<file path=xl/comments1.xml><?xml version="1.0" encoding="utf-8"?>
<comments xmlns="http://schemas.openxmlformats.org/spreadsheetml/2006/main">
  <authors>
    <author>Автор</author>
  </authors>
  <commentList>
    <comment ref="F8" authorId="0" shapeId="0">
      <text>
        <r>
          <rPr>
            <sz val="9"/>
            <color indexed="81"/>
            <rFont val="Tahoma"/>
            <family val="2"/>
            <charset val="204"/>
          </rPr>
          <t xml:space="preserve">Очік. За ДПС лист від 03.08.2020 № 2005/4/99-00-04-03-01-04
</t>
        </r>
      </text>
    </comment>
  </commentList>
</comments>
</file>

<file path=xl/sharedStrings.xml><?xml version="1.0" encoding="utf-8"?>
<sst xmlns="http://schemas.openxmlformats.org/spreadsheetml/2006/main" count="1115" uniqueCount="643">
  <si>
    <t>№ з/п</t>
  </si>
  <si>
    <t>Показники</t>
  </si>
  <si>
    <r>
      <rPr>
        <b/>
        <sz val="11"/>
        <color theme="1"/>
        <rFont val="Times New Roman"/>
        <family val="1"/>
        <charset val="204"/>
      </rPr>
      <t>Обсяг</t>
    </r>
    <r>
      <rPr>
        <i/>
        <sz val="11"/>
        <color theme="1"/>
        <rFont val="Times New Roman"/>
        <family val="1"/>
        <charset val="204"/>
      </rPr>
      <t xml:space="preserve">
(діюче законодавство)</t>
    </r>
  </si>
  <si>
    <t>х</t>
  </si>
  <si>
    <t>Розрахунок прогнозної суми податку на прибуток підприємств</t>
  </si>
  <si>
    <r>
      <t xml:space="preserve">Розподіл податку на прибуток підприємств між бюджетами 
</t>
    </r>
    <r>
      <rPr>
        <b/>
        <i/>
        <sz val="14"/>
        <color theme="1"/>
        <rFont val="Times New Roman"/>
        <family val="1"/>
        <charset val="204"/>
      </rPr>
      <t>(відповідно до норм Бюджетного кодексу України)</t>
    </r>
  </si>
  <si>
    <t>Податок на прибуток підприємств комунальної власності</t>
  </si>
  <si>
    <t>місцевий</t>
  </si>
  <si>
    <t>Податок на прибуток підприємств державної власності</t>
  </si>
  <si>
    <t>державний</t>
  </si>
  <si>
    <t>10% податку на прибуток приватного сектору</t>
  </si>
  <si>
    <t>3.1</t>
  </si>
  <si>
    <t>3.2</t>
  </si>
  <si>
    <t>місцевий
(ряд.6 - ряд.7-ряд.8)*10%</t>
  </si>
  <si>
    <t>ряд. 7 + ряд. 9</t>
  </si>
  <si>
    <t>Ріст прибутку прибуткових підприємств:</t>
  </si>
  <si>
    <r>
      <t xml:space="preserve">Податок на прибуток підприємств 
</t>
    </r>
    <r>
      <rPr>
        <i/>
        <sz val="18"/>
        <color theme="1"/>
        <rFont val="Times New Roman"/>
        <family val="1"/>
        <charset val="204"/>
      </rPr>
      <t>(ккдб 11020000)</t>
    </r>
  </si>
  <si>
    <t xml:space="preserve">Прогнозна сума податку на прибуток підприємств </t>
  </si>
  <si>
    <t>ряд. 6 - ряд. 10</t>
  </si>
  <si>
    <r>
      <t xml:space="preserve">Прогнозна сума податку на прибуток підприємств </t>
    </r>
    <r>
      <rPr>
        <b/>
        <sz val="14"/>
        <color theme="1"/>
        <rFont val="Times New Roman"/>
        <family val="1"/>
        <charset val="204"/>
      </rPr>
      <t xml:space="preserve">до місцевих бюджетів </t>
    </r>
    <r>
      <rPr>
        <i/>
        <sz val="14"/>
        <color theme="1"/>
        <rFont val="Times New Roman"/>
        <family val="1"/>
        <charset val="204"/>
      </rPr>
      <t>(обласні бюджети)</t>
    </r>
  </si>
  <si>
    <r>
      <t xml:space="preserve">Прогнозна сума податку на прибуток підприємств </t>
    </r>
    <r>
      <rPr>
        <b/>
        <sz val="14"/>
        <color theme="1"/>
        <rFont val="Times New Roman"/>
        <family val="1"/>
        <charset val="204"/>
      </rPr>
      <t>до державного бюджету</t>
    </r>
  </si>
  <si>
    <t>2020 рік</t>
  </si>
  <si>
    <t>млрд грн</t>
  </si>
  <si>
    <t xml:space="preserve">млн грн </t>
  </si>
  <si>
    <t>Податок</t>
  </si>
  <si>
    <t>-</t>
  </si>
  <si>
    <t>ВСЬОГО:</t>
  </si>
  <si>
    <t>Сума індексації</t>
  </si>
  <si>
    <t>млн грн</t>
  </si>
  <si>
    <t xml:space="preserve">Рентна плата за надра для видобування </t>
  </si>
  <si>
    <t>Глибина залягання покладів</t>
  </si>
  <si>
    <t>Обсяги інших підприємтв (розрахункові показники),
тис. тонн</t>
  </si>
  <si>
    <t>Прогнозні обсяги за даними АТ "Укргазвидобування" та ПАТ "Укрнафти",                               тис. тонн</t>
  </si>
  <si>
    <t>Всього обсягів,
 тис. тонн</t>
  </si>
  <si>
    <t>Ставка, 
%</t>
  </si>
  <si>
    <t>Прогноз надходжень, 
тис. грн</t>
  </si>
  <si>
    <t xml:space="preserve">нафти </t>
  </si>
  <si>
    <t>до 5000 м</t>
  </si>
  <si>
    <t>понад 5000 м</t>
  </si>
  <si>
    <t>Всього:</t>
  </si>
  <si>
    <t>державний бюджет</t>
  </si>
  <si>
    <t>місцеві бюджети</t>
  </si>
  <si>
    <t xml:space="preserve">газового конденсату </t>
  </si>
  <si>
    <t>ПОКАЗНИКИ ДЛЯ РОЗРАХУНКУ:</t>
  </si>
  <si>
    <t xml:space="preserve">середній показник місткості барелів в 1 тонні нафти марки "Urals" </t>
  </si>
  <si>
    <t xml:space="preserve">Рентна плата за користування  надрами для видобування </t>
  </si>
  <si>
    <t>Ставка за ПК, 
%</t>
  </si>
  <si>
    <t xml:space="preserve">Прогнозні обсяги видобутку за даними ПАТ "Укрнафта", 
 млн м³ </t>
  </si>
  <si>
    <t xml:space="preserve">Інші підприємства 
(розрахункові показники),
млн м³ </t>
  </si>
  <si>
    <t>нові свердловини до 5000м</t>
  </si>
  <si>
    <t>нові свердловини понад 5000 м</t>
  </si>
  <si>
    <t>по договорам СД</t>
  </si>
  <si>
    <t>2017 рік</t>
  </si>
  <si>
    <t>2018 рік</t>
  </si>
  <si>
    <t>Показник</t>
  </si>
  <si>
    <r>
      <rPr>
        <b/>
        <sz val="16"/>
        <rFont val="Times New Roman"/>
        <family val="1"/>
        <charset val="204"/>
      </rPr>
      <t>Рентна плата за транспортування нафти та нафтопродуктів магістральними нафтопроводами та нафтопродуктопроводами територією України</t>
    </r>
    <r>
      <rPr>
        <b/>
        <sz val="16"/>
        <color rgb="FF0000FF"/>
        <rFont val="Times New Roman"/>
        <family val="1"/>
        <charset val="204"/>
      </rPr>
      <t xml:space="preserve">
</t>
    </r>
    <r>
      <rPr>
        <i/>
        <sz val="16"/>
        <rFont val="Times New Roman"/>
        <family val="1"/>
        <charset val="204"/>
      </rPr>
      <t>(ккдб 13080200)</t>
    </r>
  </si>
  <si>
    <r>
      <t xml:space="preserve">Обсяг транспортування, тис. тонн
</t>
    </r>
    <r>
      <rPr>
        <i/>
        <sz val="14"/>
        <rFont val="Times New Roman"/>
        <family val="1"/>
        <charset val="204"/>
      </rPr>
      <t>(за даними АТ "Укртранснафта")</t>
    </r>
  </si>
  <si>
    <r>
      <t>Ставка рентної плати,  
$/т</t>
    </r>
    <r>
      <rPr>
        <b/>
        <sz val="12"/>
        <rFont val="Times New Roman"/>
        <family val="1"/>
        <charset val="204"/>
      </rPr>
      <t xml:space="preserve"> 
</t>
    </r>
  </si>
  <si>
    <t>Курс
грн/$</t>
  </si>
  <si>
    <t>Сума рентної плати, 
тис. грн</t>
  </si>
  <si>
    <t>Нафта транзит (Дружба)</t>
  </si>
  <si>
    <t xml:space="preserve">Нафта та НП інші транзит </t>
  </si>
  <si>
    <t>Відстань транзиту, км</t>
  </si>
  <si>
    <t>Ставка рентної плати, $ за одну тонну на кожні 100 кілометрів відстані</t>
  </si>
  <si>
    <t>Курс, грн/$</t>
  </si>
  <si>
    <t xml:space="preserve">Сума рентної плати, тис. гривень </t>
  </si>
  <si>
    <t>Найменування товару</t>
  </si>
  <si>
    <t xml:space="preserve">Виробництво
</t>
  </si>
  <si>
    <t xml:space="preserve">Експорт
</t>
  </si>
  <si>
    <t>Реалізація до оподаткування (виробництво - експорт)</t>
  </si>
  <si>
    <t>Ставка податку у євро**</t>
  </si>
  <si>
    <t>Густина пального</t>
  </si>
  <si>
    <t>Акцизний податок з вироблених товарів</t>
  </si>
  <si>
    <t>Ставка акцизного податку у % до обороту з реалізації</t>
  </si>
  <si>
    <t>Акцизний податок з вироблених товарів за ставкою у %</t>
  </si>
  <si>
    <t>в т.ч.:</t>
  </si>
  <si>
    <t>загальний фонд державного бюджету</t>
  </si>
  <si>
    <t>спеціальний фонд державного бюджету</t>
  </si>
  <si>
    <t>грн</t>
  </si>
  <si>
    <t>євро</t>
  </si>
  <si>
    <t>%</t>
  </si>
  <si>
    <t>Лікеро-горілчані вироби в т.ч.</t>
  </si>
  <si>
    <t>Горілка (тис дал)
(середня міцність 40 градусів)</t>
  </si>
  <si>
    <t>Слабоалкогольні (тис дал)
(середня міцність 8 градусів)</t>
  </si>
  <si>
    <t>Виноробна продукція, для виробництва якої не використовується спирт етиловий (тис дал)</t>
  </si>
  <si>
    <t>Вина виноградні натуральні (тис дал)</t>
  </si>
  <si>
    <t>Вина ігристі та газовані (тис дал)</t>
  </si>
  <si>
    <t>Коньяк (тис дал)
(середня міцність 40 градусів)</t>
  </si>
  <si>
    <t>Виноробна продукція, для виробництва якої використовується спирт етиловий (тис дал)</t>
  </si>
  <si>
    <t>Вино виноградне 
з доданням спирту кріплені (тис дал)</t>
  </si>
  <si>
    <t>Вермут та інші вина виноградні натуральні (тис дал)</t>
  </si>
  <si>
    <t>Зброджені напої (сидр, перрі) з доданням спирту та спиртові напої одержані перегонкою виноградного вина або вичавок винограду  (тис дал)
(середня міцність 18 градусів)</t>
  </si>
  <si>
    <t>Пиво (тис дал)</t>
  </si>
  <si>
    <t>сигарети без фільтру</t>
  </si>
  <si>
    <t>сигарети з фільтром</t>
  </si>
  <si>
    <t>роздрібна ціна за пачку сигарет з фільтром, грн</t>
  </si>
  <si>
    <t>Електрична енергія (млрд. кВт*год)</t>
  </si>
  <si>
    <t>Пальне</t>
  </si>
  <si>
    <t>Бензин  (тис тонн)</t>
  </si>
  <si>
    <t>Дизпаливо (тис тонн)</t>
  </si>
  <si>
    <t>Інше пальне (тис тонн)</t>
  </si>
  <si>
    <t>Транспортні засоби (тис шт)</t>
  </si>
  <si>
    <t xml:space="preserve">середня ефективна ставка (євро за шт) </t>
  </si>
  <si>
    <t>РАЗОМ</t>
  </si>
  <si>
    <r>
      <t xml:space="preserve">Імпорт </t>
    </r>
    <r>
      <rPr>
        <b/>
        <sz val="12"/>
        <rFont val="Times New Roman"/>
        <family val="1"/>
        <charset val="204"/>
      </rPr>
      <t/>
    </r>
  </si>
  <si>
    <t>Акцизний податок з ввезених товарів</t>
  </si>
  <si>
    <t>Акцизний податок з ввезених товарів за ставкою у %</t>
  </si>
  <si>
    <t>в т. ч.:</t>
  </si>
  <si>
    <t>Виноробна продукція в т.ч.</t>
  </si>
  <si>
    <t>Вино виноградне з доданням спирту кріплені  (тис дал)</t>
  </si>
  <si>
    <t>Вина виноградні натуральні  (тис дал)</t>
  </si>
  <si>
    <t>Вермут та інші вина виноградні натуральні  
(тис дал)</t>
  </si>
  <si>
    <t>Вина ігристі та газовані  (тис дал)</t>
  </si>
  <si>
    <t>Кузови (тис шт)</t>
  </si>
  <si>
    <t>Бензин (тис тонн)</t>
  </si>
  <si>
    <t>Скраплений газ (тис тонн)</t>
  </si>
  <si>
    <t xml:space="preserve">Інші підакцизні товари іноземного виробництва </t>
  </si>
  <si>
    <t>№ п/п</t>
  </si>
  <si>
    <t>Позначення</t>
  </si>
  <si>
    <t>факт</t>
  </si>
  <si>
    <t>очікувані</t>
  </si>
  <si>
    <t>прогноз</t>
  </si>
  <si>
    <t>Податок на додану вартість з вироблених в Україні товарів (робіт, послуг) Зведений бюджет</t>
  </si>
  <si>
    <t>ПДВв</t>
  </si>
  <si>
    <t>Бюджетне відшкодування податку на додану вартість грошовими коштами</t>
  </si>
  <si>
    <t>БВ</t>
  </si>
  <si>
    <t>Сальдо податку по вітчизняних товарах Зведений</t>
  </si>
  <si>
    <t>Податок на додану вартість з ввезених на територію України товарів Зведений</t>
  </si>
  <si>
    <t>ПДВі</t>
  </si>
  <si>
    <t>4.1.</t>
  </si>
  <si>
    <r>
      <t xml:space="preserve">Податок на додану вартість з ввезених на територію України товарів </t>
    </r>
    <r>
      <rPr>
        <b/>
        <i/>
        <sz val="12"/>
        <rFont val="Times New Roman"/>
        <family val="1"/>
        <charset val="204"/>
      </rPr>
      <t>загальний</t>
    </r>
  </si>
  <si>
    <t>ПДВіз</t>
  </si>
  <si>
    <t>4.2.</t>
  </si>
  <si>
    <r>
      <t xml:space="preserve">Податок на додану вартість з ввезених на територію України товарів </t>
    </r>
    <r>
      <rPr>
        <b/>
        <i/>
        <sz val="12"/>
        <rFont val="Times New Roman"/>
        <family val="1"/>
        <charset val="204"/>
      </rPr>
      <t>спеціальний</t>
    </r>
  </si>
  <si>
    <t>ПДВіс</t>
  </si>
  <si>
    <t>Всього надходженння податку до бюджету (сальдо) Зведений</t>
  </si>
  <si>
    <t>ПДВсальдо</t>
  </si>
  <si>
    <t>5.1.</t>
  </si>
  <si>
    <r>
      <t xml:space="preserve">Всього надходженння податку  (сальдо)до бюджету </t>
    </r>
    <r>
      <rPr>
        <b/>
        <i/>
        <sz val="12"/>
        <rFont val="Times New Roman"/>
        <family val="1"/>
        <charset val="204"/>
      </rPr>
      <t>загальний</t>
    </r>
  </si>
  <si>
    <t>ПДВсальдо заг</t>
  </si>
  <si>
    <t>5.2.</t>
  </si>
  <si>
    <r>
      <t xml:space="preserve">Всього надходженння податку (сальдо) до бюджету </t>
    </r>
    <r>
      <rPr>
        <b/>
        <i/>
        <sz val="12"/>
        <rFont val="Times New Roman"/>
        <family val="1"/>
        <charset val="204"/>
      </rPr>
      <t>спеціальний</t>
    </r>
  </si>
  <si>
    <t>ПДВсальдо спец</t>
  </si>
  <si>
    <t>Одиниця виміру</t>
  </si>
  <si>
    <t>2019 рік</t>
  </si>
  <si>
    <t>звіт</t>
  </si>
  <si>
    <t>Імпорт товарів та послуг</t>
  </si>
  <si>
    <t xml:space="preserve">Імпорт товарів </t>
  </si>
  <si>
    <t>І</t>
  </si>
  <si>
    <t>Ігрн</t>
  </si>
  <si>
    <t>Обмінний курс гривні до долара США, грн. за 1 дол.</t>
  </si>
  <si>
    <t>Курс$</t>
  </si>
  <si>
    <t>Обсяг виданих податкових векселів</t>
  </si>
  <si>
    <t>W</t>
  </si>
  <si>
    <t>Імпорт товарів, що оподатковується у грошовій формі (без векселів)</t>
  </si>
  <si>
    <t>Ів</t>
  </si>
  <si>
    <t>Імпорт товарів як база оподаткування (без векселів та пільг)</t>
  </si>
  <si>
    <t>БО(і)</t>
  </si>
  <si>
    <t>Питома вага імпорту товарів, що підлягає оподаткованню у загальному імпорті товарів (реальна ставка)</t>
  </si>
  <si>
    <t>Ч(оп)</t>
  </si>
  <si>
    <t>Обсяг пільг</t>
  </si>
  <si>
    <t>П</t>
  </si>
  <si>
    <t>Коефіцієнт зміни пільг</t>
  </si>
  <si>
    <t>Кп</t>
  </si>
  <si>
    <t>12.1.</t>
  </si>
  <si>
    <t>12.2.</t>
  </si>
  <si>
    <t>Податок з ввезених на територію України товарів спеціальний</t>
  </si>
  <si>
    <t>Номінальна ставка податку</t>
  </si>
  <si>
    <t>НС</t>
  </si>
  <si>
    <t>Бюджетне відшкодування податку на додану вартість</t>
  </si>
  <si>
    <t>Бюджетне відшкодування грошовими коштами</t>
  </si>
  <si>
    <t xml:space="preserve">Експорт товарів </t>
  </si>
  <si>
    <t>Е</t>
  </si>
  <si>
    <t>Обмінний курс гривні до долара США</t>
  </si>
  <si>
    <t>Частка проміжного споживання у випуску експортоорієнтованих видів діяльності</t>
  </si>
  <si>
    <t>Кс</t>
  </si>
  <si>
    <t>База розрахунку бюджетного відшкодування за експортними операціями</t>
  </si>
  <si>
    <t>БОекс</t>
  </si>
  <si>
    <t>Розрахунковий коефіцієнт відшкодування податку (реальна ставка)</t>
  </si>
  <si>
    <t>Кекс</t>
  </si>
  <si>
    <t xml:space="preserve">Податок на додану вартість (збір) з урахуванням змін кон'юнктури попиту </t>
  </si>
  <si>
    <t>(спрощений метод)</t>
  </si>
  <si>
    <t>Кінцеві споживчі витрати домашніх господарств</t>
  </si>
  <si>
    <t>КСВдг(бо)</t>
  </si>
  <si>
    <t>Номінальна ставка  податку</t>
  </si>
  <si>
    <t xml:space="preserve">НС </t>
  </si>
  <si>
    <t>Реальна ставка податку</t>
  </si>
  <si>
    <t>РС</t>
  </si>
  <si>
    <t>Коефіцієнт корекції номінальної ставки</t>
  </si>
  <si>
    <t>Кк</t>
  </si>
  <si>
    <t>Коефіцієнт змін в структурі та зміни пільг</t>
  </si>
  <si>
    <t>ПДВ</t>
  </si>
  <si>
    <t>ПДВв(п)</t>
  </si>
  <si>
    <t>8.1.</t>
  </si>
  <si>
    <t>8.2.</t>
  </si>
  <si>
    <t>ПДВi</t>
  </si>
  <si>
    <t>9.1.</t>
  </si>
  <si>
    <t>9.2.</t>
  </si>
  <si>
    <t>Номінальний ВВП</t>
  </si>
  <si>
    <t>GDPn</t>
  </si>
  <si>
    <t>Темп реального зростання ВВП</t>
  </si>
  <si>
    <t>GDPr</t>
  </si>
  <si>
    <t>Нормативна ставка податку</t>
  </si>
  <si>
    <t>НС'</t>
  </si>
  <si>
    <t>Імпорт товарів та послуг, млн дол. США,</t>
  </si>
  <si>
    <t>Імпорт товарів всього, млн дол. США</t>
  </si>
  <si>
    <t>Середньорічний курс гривні до дол. США</t>
  </si>
  <si>
    <t>ДЕРЖАВНИЙ БЮДЖЕТ РАЗОМ</t>
  </si>
  <si>
    <t>Оподатковуваний імпорт товарів, млн дол. США, (ряд.20+ряд.29)</t>
  </si>
  <si>
    <t>Зростання питомої ваги до попереднього року</t>
  </si>
  <si>
    <r>
      <t xml:space="preserve">Всього ввізне мито ДБ, млн грн </t>
    </r>
    <r>
      <rPr>
        <b/>
        <i/>
        <sz val="14"/>
        <rFont val="Times New Roman Cyr"/>
        <family val="1"/>
        <charset val="204"/>
      </rPr>
      <t>(ряд.25+ряд.35)</t>
    </r>
  </si>
  <si>
    <t>Товари крім нафтопродуктів, транспортних засобів та шин до них</t>
  </si>
  <si>
    <t>Нафтопродукти, транспортні засоби та шини до них</t>
  </si>
  <si>
    <t>Імпорт нафтопродуктів, транспортних засобів та шин, млн дол. США, ((ряд.29/ряд.9)*ряд.4)</t>
  </si>
  <si>
    <t>Прогноз надходжень від АР Крим та м. Севастополь</t>
  </si>
  <si>
    <t>Фактичні надходження від АР Крим та м. Севастополь</t>
  </si>
  <si>
    <t>Прогнозні надходження ввізного мита з н/пр. і тр.зас. на 2014 рік (150105), млн. грн.</t>
  </si>
  <si>
    <t>* - без врахування 20% надходжень зі спеціального фонду;   ** - в умовах 100% зарахування до спеціального фонду</t>
  </si>
  <si>
    <t>Факт
2015 р.</t>
  </si>
  <si>
    <t>Факт
2016 р.</t>
  </si>
  <si>
    <t>Факт
2017 р.</t>
  </si>
  <si>
    <t>Факт 
2018 р.</t>
  </si>
  <si>
    <t>Середньорічний курс гривні до ЄВРО, (ряд.1 * ряд.4)</t>
  </si>
  <si>
    <t>кросс-курс розрахунковий</t>
  </si>
  <si>
    <t>Ріст/спад до попереднього року, %</t>
  </si>
  <si>
    <t>Середній ріст/спад за ряд років до попереднього року на прогнозний період (для розрахунку), %</t>
  </si>
  <si>
    <t>Група
товарів</t>
  </si>
  <si>
    <t>Обсяги експорту,
млн. $ США</t>
  </si>
  <si>
    <t xml:space="preserve">Вивізне мито,
млн. грн.    </t>
  </si>
  <si>
    <t>Експорт товарів і послуг</t>
  </si>
  <si>
    <t>Питома вага експорту товарів</t>
  </si>
  <si>
    <t>Експорт товарів</t>
  </si>
  <si>
    <t>курс гривні до дол. США</t>
  </si>
  <si>
    <t>курс гривні до ЄВРО</t>
  </si>
  <si>
    <t>01</t>
  </si>
  <si>
    <t>Питома вага у загальному експорті</t>
  </si>
  <si>
    <t>Ставка вивізного мита, %</t>
  </si>
  <si>
    <t>Ставка вивізного мита</t>
  </si>
  <si>
    <t>41</t>
  </si>
  <si>
    <t>Вага, тис. тонн</t>
  </si>
  <si>
    <t>Ставка вивізного мита, ЄВРО за 1 т.</t>
  </si>
  <si>
    <t>Факт 2018</t>
  </si>
  <si>
    <r>
      <t xml:space="preserve">Плата за розміщення тимчасово вільних коштів державного бюджету 
</t>
    </r>
    <r>
      <rPr>
        <i/>
        <sz val="14"/>
        <rFont val="Times New Roman"/>
        <family val="1"/>
        <charset val="204"/>
      </rPr>
      <t>(ккдб 21040000)</t>
    </r>
  </si>
  <si>
    <t>тис. грн</t>
  </si>
  <si>
    <t>Вид бюджету</t>
  </si>
  <si>
    <t>3=2/1*%</t>
  </si>
  <si>
    <t>5=4/2*%</t>
  </si>
  <si>
    <t>Державний
бюджет</t>
  </si>
  <si>
    <r>
      <t xml:space="preserve">Плата за подання скарги щодо процедур закупівлі до органу оскарження
</t>
    </r>
    <r>
      <rPr>
        <i/>
        <sz val="14"/>
        <rFont val="Times New Roman"/>
        <family val="1"/>
        <charset val="204"/>
      </rPr>
      <t>(ккдб 24061800)</t>
    </r>
  </si>
  <si>
    <t>(загальний фонд державного бюджету)</t>
  </si>
  <si>
    <t>Факт рік</t>
  </si>
  <si>
    <t>січень-липень</t>
  </si>
  <si>
    <t xml:space="preserve">факт </t>
  </si>
  <si>
    <t xml:space="preserve"> +/-</t>
  </si>
  <si>
    <t>% до попереднього року</t>
  </si>
  <si>
    <t>тис.грн</t>
  </si>
  <si>
    <t xml:space="preserve"> 2017 рік</t>
  </si>
  <si>
    <t xml:space="preserve"> 2018 рік</t>
  </si>
  <si>
    <t>факт рік</t>
  </si>
  <si>
    <t>Питома вага</t>
  </si>
  <si>
    <t xml:space="preserve">Інші надходження </t>
  </si>
  <si>
    <t>Суми, стягнені з винних осіб, за шкоду, заподіяну державі, підприємству, установі, організації</t>
  </si>
  <si>
    <t xml:space="preserve"> </t>
  </si>
  <si>
    <t>Відхилення від поданого</t>
  </si>
  <si>
    <t>рік</t>
  </si>
  <si>
    <t xml:space="preserve">Прогноз </t>
  </si>
  <si>
    <t>Відрахування від суми коштів, витрачених на рекламу тютюнових виробів та/або алкогольних напоїв у межах України</t>
  </si>
  <si>
    <t xml:space="preserve">        (загальний фонд державного бюджету)</t>
  </si>
  <si>
    <t xml:space="preserve"> 2019 рік</t>
  </si>
  <si>
    <t>Факт</t>
  </si>
  <si>
    <t>Адміністративні штрафи та інші санкції</t>
  </si>
  <si>
    <t>Надходження сум кредиторської та депонентської   заборгованості   підприємств, організацій та установ, щодо яких минув строк позовної давності</t>
  </si>
  <si>
    <t>Інші надходження</t>
  </si>
  <si>
    <t>2019 рік
факт</t>
  </si>
  <si>
    <t>затверджено зі змінами</t>
  </si>
  <si>
    <t>2021 рік</t>
  </si>
  <si>
    <t>індексація ставок, %</t>
  </si>
  <si>
    <t>1,5/0,75</t>
  </si>
  <si>
    <r>
      <rPr>
        <sz val="10"/>
        <rFont val="Times New Roman"/>
        <family val="1"/>
        <charset val="204"/>
      </rPr>
      <t>Ставки рентної плати за користування надрами для видобування залізної руди (% від вартості руди)</t>
    </r>
    <r>
      <rPr>
        <sz val="12"/>
        <rFont val="Times New Roman"/>
        <family val="1"/>
        <charset val="204"/>
      </rPr>
      <t xml:space="preserve"> </t>
    </r>
    <r>
      <rPr>
        <i/>
        <sz val="8"/>
        <rFont val="Times New Roman"/>
        <family val="1"/>
        <charset val="204"/>
      </rPr>
      <t>(відповідно до підпункту 252.20 статті 252 Податкового кодексу України)</t>
    </r>
  </si>
  <si>
    <r>
      <t xml:space="preserve">8% </t>
    </r>
    <r>
      <rPr>
        <sz val="9"/>
        <rFont val="Times New Roman"/>
        <family val="1"/>
        <charset val="204"/>
      </rPr>
      <t>до 23.05.2020</t>
    </r>
    <r>
      <rPr>
        <b/>
        <sz val="12"/>
        <rFont val="Times New Roman"/>
        <family val="1"/>
        <charset val="204"/>
      </rPr>
      <t xml:space="preserve">
12% - більше 70 дол.
11% - менше 70 дол.</t>
    </r>
  </si>
  <si>
    <t>12% - більше 70 дол.
11% - менше 70 дол.</t>
  </si>
  <si>
    <t xml:space="preserve">ВСЬОГО: </t>
  </si>
  <si>
    <r>
      <t xml:space="preserve">25/
5 </t>
    </r>
    <r>
      <rPr>
        <sz val="9"/>
        <rFont val="Times New Roman"/>
        <family val="1"/>
        <charset val="204"/>
      </rPr>
      <t>(з 07.03.2020)</t>
    </r>
  </si>
  <si>
    <t xml:space="preserve">сплата за нафту (видобуток у грудні 2021 року) відбудеться у січні 2022 року </t>
  </si>
  <si>
    <t xml:space="preserve">сплата за газ, видобутий у грудні 2021 року, відбудеться у січні 2022 року </t>
  </si>
  <si>
    <t>Прогнозний курс долара США (середньорічний), гривень за долар США (за даними Мінекономіки)</t>
  </si>
  <si>
    <t>ріст/спад імпорту товарів та послуг до попереднього року</t>
  </si>
  <si>
    <t>Питома вага імпорту товарів в імпорті товарів та послуг, % (ряд.4/ряд.1*100)</t>
  </si>
  <si>
    <t>ріст/спад імпорту товарів до попереднього року</t>
  </si>
  <si>
    <t>ріст/спад курсу  до попереднього року</t>
  </si>
  <si>
    <t>Середньозважена ставка мита по всій товарній номенклатурі, %
(дані Мінекономіки)</t>
  </si>
  <si>
    <t>ріст/спад оподаткованого імпорту товарів до попереднього року</t>
  </si>
  <si>
    <t>ріст/спад ефективної ставки до попереднього року</t>
  </si>
  <si>
    <t>Ріст/ спад до попереднього року, %</t>
  </si>
  <si>
    <t>ріст/спад  до попереднього року</t>
  </si>
  <si>
    <t>ріст/спад питомої ваги до попереднього року</t>
  </si>
  <si>
    <r>
      <t xml:space="preserve">Ввізне мито загальний фонд (15010100), млн грн,
</t>
    </r>
    <r>
      <rPr>
        <i/>
        <sz val="14"/>
        <rFont val="Times New Roman Cyr"/>
        <family val="1"/>
        <charset val="204"/>
      </rPr>
      <t xml:space="preserve">(ряд.20 * ряд.17 * ряд.6/100) </t>
    </r>
  </si>
  <si>
    <t>ріст/спад до попереднього року, %</t>
  </si>
  <si>
    <t>ріст/спад імпорту нафтопродуктів, транспортних засобів та шин до попереднього року</t>
  </si>
  <si>
    <r>
      <t xml:space="preserve">Ввізне мито з н/пр. і тр.зас. (15010500), млн грн,
</t>
    </r>
    <r>
      <rPr>
        <i/>
        <sz val="14"/>
        <rFont val="Times New Roman Cyr"/>
        <family val="1"/>
        <charset val="204"/>
      </rPr>
      <t>(ряд.29 * ряд.27 * ряд.6)</t>
    </r>
  </si>
  <si>
    <t>Факт 2019</t>
  </si>
  <si>
    <t>ріст/спад курсу гривні до дол. США</t>
  </si>
  <si>
    <t>ріст/спад курсу гривні до ЄВРО</t>
  </si>
  <si>
    <r>
      <t>Живі тварини,</t>
    </r>
    <r>
      <rPr>
        <sz val="11"/>
        <rFont val="Times New Roman"/>
        <family val="1"/>
        <charset val="204"/>
      </rPr>
      <t xml:space="preserve"> млн грн</t>
    </r>
  </si>
  <si>
    <r>
      <t>Насіння деяких видів культур,</t>
    </r>
    <r>
      <rPr>
        <sz val="11"/>
        <rFont val="Times New Roman"/>
        <family val="1"/>
        <charset val="204"/>
      </rPr>
      <t xml:space="preserve"> млн грн</t>
    </r>
  </si>
  <si>
    <r>
      <t>Енергетичні матеріали,</t>
    </r>
    <r>
      <rPr>
        <sz val="11"/>
        <rFont val="Times New Roman"/>
        <family val="1"/>
        <charset val="204"/>
      </rPr>
      <t xml:space="preserve"> млн грн</t>
    </r>
  </si>
  <si>
    <r>
      <t>Шкури та шкіра необроблені,</t>
    </r>
    <r>
      <rPr>
        <sz val="11"/>
        <rFont val="Times New Roman"/>
        <family val="1"/>
        <charset val="204"/>
      </rPr>
      <t xml:space="preserve"> млн грн</t>
    </r>
  </si>
  <si>
    <r>
      <t>Відходи та брухт чорних металів,</t>
    </r>
    <r>
      <rPr>
        <sz val="11"/>
        <rFont val="Times New Roman"/>
        <family val="1"/>
        <charset val="204"/>
      </rPr>
      <t xml:space="preserve"> млн грн</t>
    </r>
  </si>
  <si>
    <r>
      <t>Кольорові метали,</t>
    </r>
    <r>
      <rPr>
        <sz val="11"/>
        <rFont val="Times New Roman"/>
        <family val="1"/>
        <charset val="204"/>
      </rPr>
      <t xml:space="preserve"> млн грн</t>
    </r>
  </si>
  <si>
    <r>
      <t xml:space="preserve">Недорогоцінні метали, </t>
    </r>
    <r>
      <rPr>
        <sz val="11"/>
        <rFont val="Times New Roman"/>
        <family val="1"/>
        <charset val="204"/>
      </rPr>
      <t>млн грн</t>
    </r>
  </si>
  <si>
    <t>Разом, млн грн</t>
  </si>
  <si>
    <t>До попереднього року, %</t>
  </si>
  <si>
    <t>Факт 
2019 р.</t>
  </si>
  <si>
    <t>ріст/спад курсу гривні до ЄВРО до попереднього року</t>
  </si>
  <si>
    <t>ПОКАЗНИК</t>
  </si>
  <si>
    <t xml:space="preserve">план </t>
  </si>
  <si>
    <t>Державний бюджет</t>
  </si>
  <si>
    <t xml:space="preserve"> факт рік</t>
  </si>
  <si>
    <t>План рік</t>
  </si>
  <si>
    <t>Штрафні санкції за порушення законодавства про патентування, за порушення норм регулювання обігу готівки та про застосування реєстраторів розрахункових операцій у сфері торгівлі, громадського харчування та послуг</t>
  </si>
  <si>
    <t>Інші спиртові напої (тис дал)
(середня міцність 30 градусів)</t>
  </si>
  <si>
    <t>Тютюнові вироби в т. ч.:</t>
  </si>
  <si>
    <r>
      <t>Сигарети з фільтром та без фільтру 
(</t>
    </r>
    <r>
      <rPr>
        <sz val="16"/>
        <rFont val="Times New Roman"/>
        <family val="1"/>
        <charset val="204"/>
      </rPr>
      <t>млн шт)</t>
    </r>
  </si>
  <si>
    <t>Сигарети з фільтром та без фільтру (мінімальне податкове зобов'язання) 
(млн шт)</t>
  </si>
  <si>
    <r>
      <t>Сигарети з фільтром  
(</t>
    </r>
    <r>
      <rPr>
        <sz val="16"/>
        <rFont val="Times New Roman"/>
        <family val="1"/>
        <charset val="204"/>
      </rPr>
      <t>млн шт)</t>
    </r>
  </si>
  <si>
    <t>Сигарети з фільтром (мінімальне податкове зобов'язання) 
(млн шт)</t>
  </si>
  <si>
    <t>2021 до 2020</t>
  </si>
  <si>
    <t>Вплив на надходження бюджету змін до Податкового кодексу України, внесених Законом України від 16.01.2020 № 466</t>
  </si>
  <si>
    <t>Код бюджетної класифікації</t>
  </si>
  <si>
    <t>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 фізичних осіб - підприємців та громадських формувань, а також плата за надання інших платних послуг, пов'язаних з такою державною реєстрацією</t>
  </si>
  <si>
    <t>Суми, стягнені з винних осіб за порушення правил пожежної безпеки</t>
  </si>
  <si>
    <t>Адміністративний збір за державну реєстрацію речових прав на нерухоме майно та їх обтяжень</t>
  </si>
  <si>
    <r>
      <t xml:space="preserve">Ефективна ставка, % (податкове навантаження), </t>
    </r>
    <r>
      <rPr>
        <i/>
        <sz val="14"/>
        <rFont val="Times New Roman Cyr"/>
        <family val="1"/>
        <charset val="204"/>
      </rPr>
      <t>(ряд.15/ряд.6/ряд.4 * 100)</t>
    </r>
  </si>
  <si>
    <r>
      <t xml:space="preserve">Імпорт товарів без нафтопродуктів, транспортних засобів та шин,
млн. дол. США, </t>
    </r>
    <r>
      <rPr>
        <i/>
        <sz val="14"/>
        <rFont val="Times New Roman Cyr"/>
        <family val="1"/>
        <charset val="204"/>
      </rPr>
      <t>(ряд.4 - ряд.28)</t>
    </r>
  </si>
  <si>
    <r>
      <t>Ефективна ставка, % (податкове навантаження)</t>
    </r>
    <r>
      <rPr>
        <b/>
        <sz val="14"/>
        <rFont val="Times New Roman Cyr"/>
        <family val="1"/>
        <charset val="204"/>
      </rPr>
      <t xml:space="preserve">, </t>
    </r>
    <r>
      <rPr>
        <i/>
        <sz val="14"/>
        <rFont val="Times New Roman Cyr"/>
        <family val="1"/>
        <charset val="204"/>
      </rPr>
      <t>(ряд.25/ряд.6/ряд.4 * 100)</t>
    </r>
  </si>
  <si>
    <r>
      <t>Ефективна ставка, % (податкове навантаження)</t>
    </r>
    <r>
      <rPr>
        <b/>
        <sz val="14"/>
        <rFont val="Times New Roman Cyr"/>
        <family val="1"/>
        <charset val="204"/>
      </rPr>
      <t xml:space="preserve">, </t>
    </r>
    <r>
      <rPr>
        <i/>
        <sz val="14"/>
        <rFont val="Times New Roman Cyr"/>
        <family val="1"/>
        <charset val="204"/>
      </rPr>
      <t>(ряд.35/ряд.6/ряд.4 * 100)</t>
    </r>
  </si>
  <si>
    <t>(ккдб 24060500)</t>
  </si>
  <si>
    <r>
      <t xml:space="preserve">Єдиний збір, який справляється у пунктах пропуску (пунктах контролю) через державний кордон України, 
</t>
    </r>
    <r>
      <rPr>
        <b/>
        <i/>
        <sz val="16"/>
        <rFont val="Times New Roman Cyr"/>
        <family val="1"/>
        <charset val="204"/>
      </rPr>
      <t xml:space="preserve">(ккдб - 22110000), </t>
    </r>
    <r>
      <rPr>
        <i/>
        <sz val="16"/>
        <rFont val="Times New Roman Cyr"/>
        <family val="1"/>
        <charset val="204"/>
      </rPr>
      <t xml:space="preserve">(попередній рік. * ряд.8 * ряд.3)   </t>
    </r>
  </si>
  <si>
    <t>Податок з вироблених в Україні товарів (робіт, послуг) та з ввезених на митну територію України товарів в т.ч.:</t>
  </si>
  <si>
    <r>
      <t xml:space="preserve">   податок з вироблених в Україні товарів (робіт, послуг) </t>
    </r>
    <r>
      <rPr>
        <b/>
        <sz val="12"/>
        <rFont val="Times New Roman"/>
        <family val="1"/>
        <charset val="204"/>
      </rPr>
      <t>зведений</t>
    </r>
  </si>
  <si>
    <r>
      <t xml:space="preserve">   податок з вироблених в Україні товарів (робіт, послуг) </t>
    </r>
    <r>
      <rPr>
        <b/>
        <sz val="12"/>
        <rFont val="Times New Roman"/>
        <family val="1"/>
        <charset val="204"/>
      </rPr>
      <t>загальний</t>
    </r>
  </si>
  <si>
    <r>
      <t xml:space="preserve">   податок з вироблених в Україні товарів (робіт, послуг) </t>
    </r>
    <r>
      <rPr>
        <b/>
        <sz val="12"/>
        <rFont val="Times New Roman"/>
        <family val="1"/>
        <charset val="204"/>
      </rPr>
      <t>спеціальний</t>
    </r>
  </si>
  <si>
    <r>
      <t xml:space="preserve"> - штрафних санкцій за порушення законодавства про патентування, за порушення норм регулювання обігу готівки та про застосування реєстраторів розрахункових операцій у сфері торгівлі, громадського харчування та послуг </t>
    </r>
    <r>
      <rPr>
        <i/>
        <sz val="22"/>
        <rFont val="Times New Roman"/>
        <family val="1"/>
        <charset val="204"/>
      </rPr>
      <t>(ккдб  21080900)</t>
    </r>
  </si>
  <si>
    <r>
      <t xml:space="preserve">  - адміністративних штрафів та інших санкцій </t>
    </r>
    <r>
      <rPr>
        <i/>
        <sz val="22"/>
        <rFont val="Times New Roman"/>
        <family val="1"/>
        <charset val="204"/>
      </rPr>
      <t>(ккдб  21081100)</t>
    </r>
  </si>
  <si>
    <r>
      <t xml:space="preserve"> - інших надходжень  </t>
    </r>
    <r>
      <rPr>
        <i/>
        <sz val="22"/>
        <rFont val="Times New Roman"/>
        <family val="1"/>
        <charset val="204"/>
      </rPr>
      <t>(ккдб 24060300)</t>
    </r>
  </si>
  <si>
    <t>млн дол.  США</t>
  </si>
  <si>
    <t>7=6/2*%</t>
  </si>
  <si>
    <t>9=8/5*100</t>
  </si>
  <si>
    <t>10=9/2*%</t>
  </si>
  <si>
    <t>11=9* Інд. спж. цін</t>
  </si>
  <si>
    <t>8=7/2*%</t>
  </si>
  <si>
    <t>9=7* Інд. спж. цін</t>
  </si>
  <si>
    <r>
      <rPr>
        <b/>
        <sz val="14"/>
        <rFont val="Times New Roman"/>
        <family val="1"/>
        <charset val="204"/>
      </rPr>
      <t xml:space="preserve">Державний бюджет </t>
    </r>
    <r>
      <rPr>
        <sz val="14"/>
        <rFont val="Times New Roman"/>
        <family val="1"/>
        <charset val="204"/>
      </rPr>
      <t xml:space="preserve">
</t>
    </r>
    <r>
      <rPr>
        <i/>
        <sz val="12"/>
        <rFont val="Times New Roman"/>
        <family val="1"/>
        <charset val="204"/>
      </rPr>
      <t>(70% (75% до 01.01.2019 з 2015 року (50%))) </t>
    </r>
  </si>
  <si>
    <r>
      <rPr>
        <b/>
        <sz val="14"/>
        <rFont val="Times New Roman"/>
        <family val="1"/>
        <charset val="204"/>
      </rPr>
      <t xml:space="preserve">Місцеві бюджети </t>
    </r>
    <r>
      <rPr>
        <sz val="14"/>
        <rFont val="Times New Roman"/>
        <family val="1"/>
        <charset val="204"/>
      </rPr>
      <t xml:space="preserve">
</t>
    </r>
    <r>
      <rPr>
        <i/>
        <sz val="12"/>
        <rFont val="Times New Roman"/>
        <family val="1"/>
        <charset val="204"/>
      </rPr>
      <t>(30% (25% до 01.01.2019 з 2015 року (50%))) </t>
    </r>
  </si>
  <si>
    <r>
      <t xml:space="preserve">ВСЬОГО: 
</t>
    </r>
    <r>
      <rPr>
        <i/>
        <sz val="12"/>
        <rFont val="Times New Roman"/>
        <family val="1"/>
        <charset val="204"/>
      </rPr>
      <t>(із врахуванням рентної плати за користування надрами континентального шельфу і в межах виключної (морської) економічної зони)</t>
    </r>
  </si>
  <si>
    <r>
      <rPr>
        <b/>
        <sz val="11"/>
        <rFont val="Times New Roman"/>
        <family val="1"/>
        <charset val="204"/>
      </rPr>
      <t>Cтавки</t>
    </r>
    <r>
      <rPr>
        <sz val="9"/>
        <rFont val="Times New Roman"/>
        <family val="1"/>
        <charset val="204"/>
      </rPr>
      <t xml:space="preserve"> (% від вартості вугілля) </t>
    </r>
    <r>
      <rPr>
        <i/>
        <sz val="11"/>
        <rFont val="Times New Roman"/>
        <family val="1"/>
        <charset val="204"/>
      </rPr>
      <t>(кам'яне вугілля коксівне/енергетичне) (відповідно до підпункту 252.20 статті 252 Податкового кодексу України)</t>
    </r>
  </si>
  <si>
    <r>
      <rPr>
        <b/>
        <sz val="14"/>
        <rFont val="Times New Roman"/>
        <family val="1"/>
        <charset val="204"/>
      </rPr>
      <t>Державний бюджет</t>
    </r>
    <r>
      <rPr>
        <sz val="14"/>
        <rFont val="Times New Roman"/>
        <family val="1"/>
        <charset val="204"/>
      </rPr>
      <t xml:space="preserve">
</t>
    </r>
    <r>
      <rPr>
        <i/>
        <sz val="12"/>
        <rFont val="Times New Roman"/>
        <family val="1"/>
        <charset val="204"/>
      </rPr>
      <t>(70% (75% до 01.01.2019 з 2015 року (50%))) </t>
    </r>
  </si>
  <si>
    <r>
      <rPr>
        <b/>
        <sz val="11"/>
        <rFont val="Times New Roman"/>
        <family val="1"/>
        <charset val="204"/>
      </rPr>
      <t>Cтавки</t>
    </r>
    <r>
      <rPr>
        <sz val="9"/>
        <rFont val="Times New Roman"/>
        <family val="1"/>
        <charset val="204"/>
      </rPr>
      <t xml:space="preserve"> (% від вартості бурштину) (відповідно до підпункту 252.20 статті 252 Податкового кодексу України)</t>
    </r>
  </si>
  <si>
    <r>
      <t xml:space="preserve">Плата за виконання митних формальностей митними органами поза місцем розташування цих органів або поза робочим часом, установленим для них, 
</t>
    </r>
    <r>
      <rPr>
        <b/>
        <i/>
        <sz val="16"/>
        <rFont val="Times New Roman Cyr"/>
        <charset val="204"/>
      </rPr>
      <t>(ккдб - 22200000</t>
    </r>
    <r>
      <rPr>
        <b/>
        <sz val="16"/>
        <rFont val="Times New Roman Cyr"/>
        <family val="1"/>
        <charset val="204"/>
      </rPr>
      <t xml:space="preserve">, </t>
    </r>
    <r>
      <rPr>
        <i/>
        <sz val="16"/>
        <rFont val="Times New Roman Cyr"/>
        <family val="1"/>
        <charset val="204"/>
      </rPr>
      <t>(попередній рік * ряд.6 * ряд.3)</t>
    </r>
    <r>
      <rPr>
        <b/>
        <sz val="16"/>
        <rFont val="Times New Roman Cyr"/>
        <family val="1"/>
        <charset val="204"/>
      </rPr>
      <t xml:space="preserve">  </t>
    </r>
    <r>
      <rPr>
        <sz val="16"/>
        <rFont val="Times New Roman Cyr"/>
        <family val="1"/>
        <charset val="204"/>
      </rPr>
      <t xml:space="preserve">                                                   </t>
    </r>
  </si>
  <si>
    <r>
      <t xml:space="preserve">Світова ціна на залізні руди, </t>
    </r>
    <r>
      <rPr>
        <i/>
        <sz val="8"/>
        <rFont val="Times New Roman"/>
        <family val="1"/>
        <charset val="204"/>
      </rPr>
      <t>середньорічний приріст/зниження (%) (за даними Мінекономіки)</t>
    </r>
  </si>
  <si>
    <t>Середня вартість видобутої залізної руди, (грн/т) (за даними ДПС)</t>
  </si>
  <si>
    <t>прогнозний курс долара США (середньорічний), гривень за долар США (за даними Мінекономіки)</t>
  </si>
  <si>
    <r>
      <t xml:space="preserve">Ввізне мито </t>
    </r>
    <r>
      <rPr>
        <i/>
        <sz val="20"/>
        <rFont val="Times New Roman Cyr"/>
        <charset val="204"/>
      </rPr>
      <t>(ккдб 15010000)</t>
    </r>
  </si>
  <si>
    <r>
      <rPr>
        <b/>
        <sz val="18"/>
        <rFont val="Times New Roman"/>
        <family val="1"/>
        <charset val="204"/>
      </rPr>
      <t>Вивізне мито</t>
    </r>
    <r>
      <rPr>
        <b/>
        <sz val="16"/>
        <rFont val="Times New Roman"/>
        <family val="1"/>
        <charset val="204"/>
      </rPr>
      <t xml:space="preserve"> </t>
    </r>
    <r>
      <rPr>
        <i/>
        <sz val="16"/>
        <rFont val="Times New Roman"/>
        <family val="1"/>
        <charset val="204"/>
      </rPr>
      <t xml:space="preserve">(ккдб 15020000) </t>
    </r>
  </si>
  <si>
    <r>
      <t xml:space="preserve">Єдиний збір </t>
    </r>
    <r>
      <rPr>
        <i/>
        <sz val="22"/>
        <rFont val="Times New Roman Cyr"/>
        <charset val="204"/>
      </rPr>
      <t>(ккдб 22110000),</t>
    </r>
    <r>
      <rPr>
        <b/>
        <sz val="22"/>
        <rFont val="Times New Roman Cyr"/>
        <family val="1"/>
        <charset val="204"/>
      </rPr>
      <t xml:space="preserve">
плата за виконання митних формальностей </t>
    </r>
    <r>
      <rPr>
        <i/>
        <sz val="22"/>
        <rFont val="Times New Roman Cyr"/>
        <charset val="204"/>
      </rPr>
      <t>(ккдб 22200000)</t>
    </r>
  </si>
  <si>
    <t>Інші неподаткові надходження</t>
  </si>
  <si>
    <r>
      <t xml:space="preserve"> -інші надходження </t>
    </r>
    <r>
      <rPr>
        <i/>
        <sz val="20"/>
        <rFont val="Times New Roman"/>
        <family val="1"/>
        <charset val="204"/>
      </rPr>
      <t xml:space="preserve"> (ккдб 21080500)</t>
    </r>
  </si>
  <si>
    <r>
      <t xml:space="preserve"> -суми, стягнені з винних осіб, за шкоду, заподіяну державі, підприємству, установі, організації </t>
    </r>
    <r>
      <rPr>
        <i/>
        <sz val="20"/>
        <rFont val="Times New Roman"/>
        <family val="1"/>
        <charset val="204"/>
      </rPr>
      <t>(ккдб 21080600)</t>
    </r>
  </si>
  <si>
    <r>
      <t xml:space="preserve"> -суми, стягнені з винних осіб за порушення правил пожежної безпеки </t>
    </r>
    <r>
      <rPr>
        <i/>
        <sz val="20"/>
        <rFont val="Times New Roman"/>
        <family val="1"/>
        <charset val="204"/>
      </rPr>
      <t>(ккдб 21080800)</t>
    </r>
  </si>
  <si>
    <r>
      <t xml:space="preserve">Адміністративний збір за державну реєстрацію речових прав на нерухоме майно та їх обтяжень
</t>
    </r>
    <r>
      <rPr>
        <i/>
        <sz val="24"/>
        <rFont val="Times New Roman"/>
        <family val="1"/>
        <charset val="204"/>
      </rPr>
      <t>(ккдб  22012600)</t>
    </r>
  </si>
  <si>
    <r>
      <t xml:space="preserve">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 фізичних осіб - підприємців та громадських формувань, а також плата за надання інших платних послуг, пов'язаних з такою державною реєстрацією
</t>
    </r>
    <r>
      <rPr>
        <i/>
        <sz val="20"/>
        <rFont val="Times New Roman"/>
        <family val="1"/>
        <charset val="204"/>
      </rPr>
      <t>( ккдб  22012900)</t>
    </r>
  </si>
  <si>
    <t>Відрахування від суми коштів, 
витрачених на рекламу тютюнових виробів та/або алкогольних напоїв у межах України</t>
  </si>
  <si>
    <t>Сигарили (млн шт)</t>
  </si>
  <si>
    <t>Тютюновмісні вироби для електричного нагрівання (ТВЕН) (млн шт)</t>
  </si>
  <si>
    <t>Рідини, що використовуються в електронних сигаретах (млн л)</t>
  </si>
  <si>
    <r>
      <t xml:space="preserve">Податок на додану вартість з ввезених на  територію України товарів 
</t>
    </r>
    <r>
      <rPr>
        <i/>
        <sz val="18"/>
        <rFont val="Times New Roman"/>
        <family val="1"/>
        <charset val="204"/>
      </rPr>
      <t>(код 14070000)</t>
    </r>
  </si>
  <si>
    <t>Податок з ввезених на територію України товарів зведений</t>
  </si>
  <si>
    <t>Податок з ввезених на територію України товарів загальний</t>
  </si>
  <si>
    <t>Питома вага оподатковуваного імпорту товарів в імпорті товарів всього, %, (ряд.9/ряд.4 * 100)</t>
  </si>
  <si>
    <t xml:space="preserve">Надходження </t>
  </si>
  <si>
    <t>Надходження</t>
  </si>
  <si>
    <r>
      <t xml:space="preserve">Обсяг транспортування аміаку через територію України </t>
    </r>
    <r>
      <rPr>
        <i/>
        <sz val="14"/>
        <rFont val="Times New Roman"/>
        <family val="1"/>
        <charset val="204"/>
      </rPr>
      <t>(за даними Мінекономіки)</t>
    </r>
    <r>
      <rPr>
        <b/>
        <sz val="14"/>
        <rFont val="Times New Roman"/>
        <family val="1"/>
        <charset val="204"/>
      </rPr>
      <t xml:space="preserve">, тис. тонн </t>
    </r>
  </si>
  <si>
    <r>
      <t xml:space="preserve">   податок з ввезених на територію України товарів </t>
    </r>
    <r>
      <rPr>
        <b/>
        <sz val="12"/>
        <rFont val="Times New Roman"/>
        <family val="1"/>
        <charset val="204"/>
      </rPr>
      <t>зведений</t>
    </r>
  </si>
  <si>
    <r>
      <t xml:space="preserve">   податок з ввезених на територію України товарів </t>
    </r>
    <r>
      <rPr>
        <b/>
        <sz val="12"/>
        <rFont val="Times New Roman"/>
        <family val="1"/>
        <charset val="204"/>
      </rPr>
      <t>загальний</t>
    </r>
  </si>
  <si>
    <r>
      <t xml:space="preserve">   податок з ввезених на територію України товарів </t>
    </r>
    <r>
      <rPr>
        <b/>
        <sz val="12"/>
        <rFont val="Times New Roman"/>
        <family val="1"/>
        <charset val="204"/>
      </rPr>
      <t>спеціальний</t>
    </r>
  </si>
  <si>
    <t>2022 рік</t>
  </si>
  <si>
    <t xml:space="preserve">сплата за газ, видобутий у грудні 2022 року, відбудеться у січні 2023 року </t>
  </si>
  <si>
    <t>ПРОГНОЗ НАДХОДЖЕНЬ У 2022 РОЦІ, у т.ч.</t>
  </si>
  <si>
    <t>Прогнозна середньорічна ціна на імпортований природний газ (без ПДВ), дол. США за 1000 м³ (за даними Мінекономіки)</t>
  </si>
  <si>
    <r>
      <t xml:space="preserve">Рентна плата за спеціальне використання лісових ресурсів </t>
    </r>
    <r>
      <rPr>
        <i/>
        <sz val="16"/>
        <rFont val="Times New Roman"/>
        <family val="1"/>
        <charset val="204"/>
      </rPr>
      <t>(ккдб 13010000)</t>
    </r>
  </si>
  <si>
    <t xml:space="preserve">Факт
2018
</t>
  </si>
  <si>
    <t xml:space="preserve">Факт
2019
</t>
  </si>
  <si>
    <t xml:space="preserve">Факт 
2020 </t>
  </si>
  <si>
    <t>2020/
2019,
%</t>
  </si>
  <si>
    <t>План
2021</t>
  </si>
  <si>
    <t>п2021/
2020,
%</t>
  </si>
  <si>
    <t xml:space="preserve">Очікувані 2021 </t>
  </si>
  <si>
    <t>о2021/
2020,
%</t>
  </si>
  <si>
    <t>Прогноз
2022</t>
  </si>
  <si>
    <t>2022/
о2021,%</t>
  </si>
  <si>
    <r>
      <t xml:space="preserve">сума 
за рік
</t>
    </r>
    <r>
      <rPr>
        <i/>
        <sz val="10"/>
        <rFont val="Times New Roman"/>
        <family val="1"/>
        <charset val="204"/>
      </rPr>
      <t>(за динамікою надходжень)</t>
    </r>
    <r>
      <rPr>
        <b/>
        <sz val="12"/>
        <rFont val="Times New Roman"/>
        <family val="1"/>
        <charset val="204"/>
      </rPr>
      <t xml:space="preserve">
</t>
    </r>
    <r>
      <rPr>
        <b/>
        <sz val="10"/>
        <rFont val="Times New Roman"/>
        <family val="1"/>
        <charset val="204"/>
      </rPr>
      <t/>
    </r>
  </si>
  <si>
    <t xml:space="preserve">факт 
за січень-лютий  
</t>
  </si>
  <si>
    <t>8а</t>
  </si>
  <si>
    <r>
      <t xml:space="preserve">Державний бюджет 
</t>
    </r>
    <r>
      <rPr>
        <i/>
        <sz val="12"/>
        <rFont val="Times New Roman"/>
        <family val="1"/>
        <charset val="204"/>
      </rPr>
      <t xml:space="preserve">загальний фонд 
</t>
    </r>
    <r>
      <rPr>
        <i/>
        <sz val="10"/>
        <rFont val="Times New Roman"/>
        <family val="1"/>
        <charset val="204"/>
      </rPr>
      <t>(37 % (до 01.01.2019 50 % в частині деревини, заготовленої в порядку рубок головного користування) </t>
    </r>
  </si>
  <si>
    <r>
      <t xml:space="preserve">Державний бюджет 
</t>
    </r>
    <r>
      <rPr>
        <i/>
        <sz val="12"/>
        <rFont val="Times New Roman"/>
        <family val="1"/>
        <charset val="204"/>
      </rPr>
      <t xml:space="preserve">спеціальний фонд 
</t>
    </r>
    <r>
      <rPr>
        <i/>
        <sz val="10"/>
        <rFont val="Times New Roman"/>
        <family val="1"/>
        <charset val="204"/>
      </rPr>
      <t>(26% з 01.01.2019 в частині деревини, заготовленої в порядку рубок головного користування) </t>
    </r>
  </si>
  <si>
    <r>
      <rPr>
        <b/>
        <sz val="14"/>
        <rFont val="Times New Roman"/>
        <family val="1"/>
        <charset val="204"/>
      </rPr>
      <t xml:space="preserve">Місцеві бюджети  
</t>
    </r>
    <r>
      <rPr>
        <i/>
        <sz val="10"/>
        <rFont val="Times New Roman"/>
        <family val="1"/>
        <charset val="204"/>
      </rPr>
      <t>(37 % (до 01.01.2019 50 % в частині деревини, заготовленої в порядку рубок головного користування) </t>
    </r>
  </si>
  <si>
    <r>
      <rPr>
        <b/>
        <sz val="14"/>
        <rFont val="Times New Roman"/>
        <family val="1"/>
        <charset val="204"/>
      </rPr>
      <t>Місцеві бюджети</t>
    </r>
    <r>
      <rPr>
        <b/>
        <i/>
        <sz val="12"/>
        <rFont val="Times New Roman"/>
        <family val="1"/>
        <charset val="204"/>
      </rPr>
      <t xml:space="preserve"> 
</t>
    </r>
    <r>
      <rPr>
        <i/>
        <sz val="10"/>
        <rFont val="Times New Roman"/>
        <family val="1"/>
        <charset val="204"/>
      </rPr>
      <t>(використання лісових ресурсів (крім в частині деревини, заготовленої в порядку рубок головного користування)</t>
    </r>
  </si>
  <si>
    <t>Індекс цін виробників промислової продукції (%) груд. до груд. попер. року (факт, очікувані, прогноз) (за даними Держстату та Мінекономіки)</t>
  </si>
  <si>
    <r>
      <t xml:space="preserve">Рентна плата за спеціальне використання води </t>
    </r>
    <r>
      <rPr>
        <i/>
        <sz val="16"/>
        <rFont val="Times New Roman"/>
        <family val="1"/>
        <charset val="204"/>
      </rPr>
      <t>(ккдб 13020000)</t>
    </r>
  </si>
  <si>
    <r>
      <t xml:space="preserve">сума 
за рік
</t>
    </r>
    <r>
      <rPr>
        <i/>
        <sz val="10"/>
        <rFont val="Times New Roman"/>
        <family val="1"/>
        <charset val="204"/>
      </rPr>
      <t>(за даними ДПС)</t>
    </r>
    <r>
      <rPr>
        <b/>
        <sz val="12"/>
        <rFont val="Times New Roman"/>
        <family val="1"/>
        <charset val="204"/>
      </rPr>
      <t xml:space="preserve">
</t>
    </r>
    <r>
      <rPr>
        <b/>
        <sz val="10"/>
        <rFont val="Times New Roman"/>
        <family val="1"/>
        <charset val="204"/>
      </rPr>
      <t/>
    </r>
  </si>
  <si>
    <r>
      <rPr>
        <b/>
        <sz val="12"/>
        <rFont val="Times New Roman"/>
        <family val="1"/>
        <charset val="204"/>
      </rPr>
      <t xml:space="preserve">Державний бюджет 
</t>
    </r>
    <r>
      <rPr>
        <i/>
        <sz val="12"/>
        <rFont val="Times New Roman"/>
        <family val="1"/>
        <charset val="204"/>
      </rPr>
      <t>загальний фонд</t>
    </r>
    <r>
      <rPr>
        <sz val="12"/>
        <rFont val="Times New Roman"/>
        <family val="1"/>
        <charset val="204"/>
      </rPr>
      <t xml:space="preserve">
</t>
    </r>
    <r>
      <rPr>
        <i/>
        <sz val="12"/>
        <rFont val="Times New Roman"/>
        <family val="1"/>
        <charset val="204"/>
      </rPr>
      <t xml:space="preserve">(45% (50% до 01.01.2018) 
</t>
    </r>
    <r>
      <rPr>
        <i/>
        <sz val="8"/>
        <rFont val="Times New Roman"/>
        <family val="1"/>
        <charset val="204"/>
      </rPr>
      <t>(крім водних об’єктів місцевого значення)</t>
    </r>
  </si>
  <si>
    <r>
      <rPr>
        <b/>
        <sz val="12"/>
        <rFont val="Times New Roman"/>
        <family val="1"/>
        <charset val="204"/>
      </rPr>
      <t xml:space="preserve">Державний бюджет 
</t>
    </r>
    <r>
      <rPr>
        <i/>
        <sz val="12"/>
        <rFont val="Times New Roman"/>
        <family val="1"/>
        <charset val="204"/>
      </rPr>
      <t>спеціальний фонд</t>
    </r>
    <r>
      <rPr>
        <sz val="12"/>
        <rFont val="Times New Roman"/>
        <family val="1"/>
        <charset val="204"/>
      </rPr>
      <t xml:space="preserve">
</t>
    </r>
    <r>
      <rPr>
        <i/>
        <sz val="12"/>
        <rFont val="Times New Roman"/>
        <family val="1"/>
        <charset val="204"/>
      </rPr>
      <t xml:space="preserve">(10% з 01.01.2018) 
</t>
    </r>
    <r>
      <rPr>
        <i/>
        <sz val="8"/>
        <rFont val="Times New Roman"/>
        <family val="1"/>
        <charset val="204"/>
      </rPr>
      <t>(крім водних об’єктів місцевого значення)</t>
    </r>
  </si>
  <si>
    <r>
      <rPr>
        <b/>
        <sz val="12"/>
        <rFont val="Times New Roman"/>
        <family val="1"/>
        <charset val="204"/>
      </rPr>
      <t xml:space="preserve">Місцеві бюджети
</t>
    </r>
    <r>
      <rPr>
        <i/>
        <sz val="12"/>
        <rFont val="Times New Roman"/>
        <family val="1"/>
        <charset val="204"/>
      </rPr>
      <t>загальний фонд</t>
    </r>
    <r>
      <rPr>
        <sz val="12"/>
        <rFont val="Times New Roman"/>
        <family val="1"/>
        <charset val="204"/>
      </rPr>
      <t xml:space="preserve">
</t>
    </r>
    <r>
      <rPr>
        <i/>
        <sz val="12"/>
        <rFont val="Times New Roman"/>
        <family val="1"/>
        <charset val="204"/>
      </rPr>
      <t xml:space="preserve">(45% (50% до 01.01.2018) 
</t>
    </r>
    <r>
      <rPr>
        <i/>
        <sz val="8"/>
        <rFont val="Times New Roman"/>
        <family val="1"/>
        <charset val="204"/>
      </rPr>
      <t>(крім водних об’єктів місцевого значення)</t>
    </r>
  </si>
  <si>
    <r>
      <rPr>
        <b/>
        <sz val="12"/>
        <rFont val="Times New Roman"/>
        <family val="1"/>
        <charset val="204"/>
      </rPr>
      <t>Місцеві бюджети</t>
    </r>
    <r>
      <rPr>
        <sz val="12"/>
        <rFont val="Times New Roman"/>
        <family val="1"/>
        <charset val="204"/>
      </rPr>
      <t xml:space="preserve">
</t>
    </r>
    <r>
      <rPr>
        <i/>
        <sz val="8"/>
        <rFont val="Times New Roman"/>
        <family val="1"/>
        <charset val="204"/>
      </rPr>
      <t>(водні об’єкти місцевого значення)</t>
    </r>
  </si>
  <si>
    <r>
      <t xml:space="preserve">Рентна плата за користування надрами для видобування інших корисних копалин загальнодержавного значення
</t>
    </r>
    <r>
      <rPr>
        <i/>
        <sz val="15"/>
        <rFont val="Times New Roman"/>
        <family val="1"/>
        <charset val="204"/>
      </rPr>
      <t>(ккдб 13030100)</t>
    </r>
  </si>
  <si>
    <r>
      <t xml:space="preserve">
2018 
</t>
    </r>
    <r>
      <rPr>
        <b/>
        <i/>
        <sz val="12"/>
        <rFont val="Times New Roman"/>
        <family val="1"/>
        <charset val="204"/>
      </rPr>
      <t xml:space="preserve">(факт мінус нарахування 13031500+
13031600)
</t>
    </r>
  </si>
  <si>
    <r>
      <t xml:space="preserve">2019
</t>
    </r>
    <r>
      <rPr>
        <b/>
        <i/>
        <sz val="12"/>
        <rFont val="Times New Roman"/>
        <family val="1"/>
        <charset val="204"/>
      </rPr>
      <t>(факт мінус нарахування 13031500+
13031600)</t>
    </r>
    <r>
      <rPr>
        <b/>
        <sz val="12"/>
        <rFont val="Times New Roman"/>
        <family val="1"/>
        <charset val="204"/>
      </rPr>
      <t xml:space="preserve">
</t>
    </r>
  </si>
  <si>
    <r>
      <t xml:space="preserve">2020
</t>
    </r>
    <r>
      <rPr>
        <b/>
        <i/>
        <sz val="12"/>
        <rFont val="Times New Roman"/>
        <family val="1"/>
        <charset val="204"/>
      </rPr>
      <t>(факт мінус нарахування 13031500+
13031600)</t>
    </r>
  </si>
  <si>
    <t>2020/
2019,    
%</t>
  </si>
  <si>
    <t xml:space="preserve">План
2021
</t>
  </si>
  <si>
    <t>п2021/
2020,    
%</t>
  </si>
  <si>
    <t xml:space="preserve">Прогноз
2022
</t>
  </si>
  <si>
    <t>2022/
о2021,
%</t>
  </si>
  <si>
    <r>
      <rPr>
        <b/>
        <sz val="9"/>
        <rFont val="Times New Roman"/>
        <family val="1"/>
        <charset val="204"/>
      </rPr>
      <t>Індекс промислової продукці</t>
    </r>
    <r>
      <rPr>
        <sz val="9"/>
        <rFont val="Times New Roman"/>
        <family val="1"/>
        <charset val="204"/>
      </rPr>
      <t>ї (%) у добувній промисловості і розроблені кар'єрів 
(факт, очікувані та прогноз, за даними Держстату та Мінекономіки)</t>
    </r>
  </si>
  <si>
    <t>Індекс цін виробників промислової продукції (%) груд. до груд. попер. року (факт, очікувані та прогноз) (за даними Держстату та Мінекономіки)</t>
  </si>
  <si>
    <r>
      <t xml:space="preserve">
2018
</t>
    </r>
    <r>
      <rPr>
        <b/>
        <i/>
        <sz val="12"/>
        <rFont val="Times New Roman"/>
        <family val="1"/>
        <charset val="204"/>
      </rPr>
      <t>(фактичні нарахування рентної плати за даними ДПС)</t>
    </r>
    <r>
      <rPr>
        <b/>
        <sz val="12"/>
        <rFont val="Times New Roman"/>
        <family val="1"/>
        <charset val="204"/>
      </rPr>
      <t xml:space="preserve">
</t>
    </r>
  </si>
  <si>
    <r>
      <t xml:space="preserve">2019
</t>
    </r>
    <r>
      <rPr>
        <b/>
        <i/>
        <sz val="12"/>
        <rFont val="Times New Roman"/>
        <family val="1"/>
        <charset val="204"/>
      </rPr>
      <t>(фактичні нарахування рентної плати за даними ДПС)</t>
    </r>
  </si>
  <si>
    <r>
      <t xml:space="preserve">2020
</t>
    </r>
    <r>
      <rPr>
        <b/>
        <i/>
        <sz val="12"/>
        <rFont val="Times New Roman"/>
        <family val="1"/>
        <charset val="204"/>
      </rPr>
      <t>(фактичні нарахування рентної плати за даними ДПС)</t>
    </r>
  </si>
  <si>
    <r>
      <t xml:space="preserve">План
2021
</t>
    </r>
    <r>
      <rPr>
        <b/>
        <i/>
        <sz val="12"/>
        <rFont val="Times New Roman"/>
        <family val="1"/>
        <charset val="204"/>
      </rPr>
      <t>(очікувані нарахування рентної плати із врахуванням індексу цін виробників продукції у добувній промисловості )</t>
    </r>
  </si>
  <si>
    <r>
      <rPr>
        <b/>
        <sz val="9"/>
        <rFont val="Times New Roman"/>
        <family val="1"/>
        <charset val="204"/>
      </rPr>
      <t>Індекс промислової продукції</t>
    </r>
    <r>
      <rPr>
        <sz val="9"/>
        <rFont val="Times New Roman"/>
        <family val="1"/>
        <charset val="204"/>
      </rPr>
      <t xml:space="preserve"> (%) у добувній промисловості і розроблені кар'єрів 
(факт, очікувані та прогноз, за даними Держстату та Мінекономіки)</t>
    </r>
  </si>
  <si>
    <t>Середня вартість видобутої корисної копалини, (грн/т) (факт, за даними ДПС)</t>
  </si>
  <si>
    <t>(на рівні І кв. 2020 р.)</t>
  </si>
  <si>
    <t>(за І кв.)</t>
  </si>
  <si>
    <t xml:space="preserve">План зі змінами
2021
</t>
  </si>
  <si>
    <t>п2021/
2020,     %</t>
  </si>
  <si>
    <t>2022/
2021,
%</t>
  </si>
  <si>
    <t>(І кв. 2021 р.)</t>
  </si>
  <si>
    <r>
      <t>Індекс промислової продукції</t>
    </r>
    <r>
      <rPr>
        <sz val="9"/>
        <rFont val="Times New Roman"/>
        <family val="1"/>
        <charset val="204"/>
      </rPr>
      <t xml:space="preserve"> (%) у добувній промисловості і розроблені кар'єрів 
(факт, очікувані та прогноз, за даними Держстату та Мінекономіки)</t>
    </r>
  </si>
  <si>
    <t>Видобуток бурштину ДБ:</t>
  </si>
  <si>
    <t>березень - травень 2017 - 0,0 млн. грн.</t>
  </si>
  <si>
    <t>червень - грудень 2017 - 1,1 млн. грн.</t>
  </si>
  <si>
    <t>березень - травень 2018 - 0,191 млн. грн.</t>
  </si>
  <si>
    <t>січень - лютий 2018 - 0,4 млн. грн.</t>
  </si>
  <si>
    <t>червень - серпень 2017 - 512,4 тис. грн.</t>
  </si>
  <si>
    <t>вересень - грудень 2017 - 559,8 тис. грн.</t>
  </si>
  <si>
    <t>червень - серпень 2018 - 1,5 тис. грн.</t>
  </si>
  <si>
    <t>січень - травень 2018 - 591,7 тис.. грн</t>
  </si>
  <si>
    <t xml:space="preserve">сплата за нафту (видобуток у грудні 2022 року) відбудеться у січні 2023 року </t>
  </si>
  <si>
    <t>сплата за  газовий конденсат, видобутий у грудні 2022 року, відбудеться у січні 2023 року</t>
  </si>
  <si>
    <t>сплата за  газовий конденсат, видобутий у грудні 2021 року, відбудеться у січні 2022 року</t>
  </si>
  <si>
    <t>прогнозна середньорічна ціна на нафту марки Brent у 2022 році (за даними Мінекономіки) дол. США</t>
  </si>
  <si>
    <t>середній коефіцієнт співвідношення ціни нафти марки Urals до Brent (за даними Інтернетресурсу)</t>
  </si>
  <si>
    <t xml:space="preserve">Прогнозні обсяги  видобутку на 
2022 рік, 
млн м³ 
</t>
  </si>
  <si>
    <t xml:space="preserve">2022 рік
</t>
  </si>
  <si>
    <r>
      <t xml:space="preserve">Податкові зобов'язання (нараховані) 
за червень
2021 року 
</t>
    </r>
    <r>
      <rPr>
        <i/>
        <sz val="10"/>
        <rFont val="Times New Roman"/>
        <family val="1"/>
        <charset val="204"/>
      </rPr>
      <t>(за даними ДПС)</t>
    </r>
  </si>
  <si>
    <t>Прогноз 
на 2022 рік</t>
  </si>
  <si>
    <t>Довідково: кількість платників</t>
  </si>
  <si>
    <t>юр. особи</t>
  </si>
  <si>
    <t>фіз. особи</t>
  </si>
  <si>
    <r>
      <t xml:space="preserve">Обсяги нарахувань </t>
    </r>
    <r>
      <rPr>
        <i/>
        <sz val="13"/>
        <rFont val="Times New Roman"/>
        <family val="1"/>
        <charset val="204"/>
      </rPr>
      <t>(із врахуванням індексації/без індексації)</t>
    </r>
    <r>
      <rPr>
        <b/>
        <sz val="14"/>
        <rFont val="Times New Roman"/>
        <family val="1"/>
        <charset val="204"/>
      </rPr>
      <t xml:space="preserve">
</t>
    </r>
    <r>
      <rPr>
        <b/>
        <i/>
        <sz val="12"/>
        <rFont val="Times New Roman"/>
        <family val="1"/>
        <charset val="204"/>
      </rPr>
      <t>(</t>
    </r>
    <r>
      <rPr>
        <i/>
        <sz val="12"/>
        <rFont val="Times New Roman"/>
        <family val="1"/>
        <charset val="204"/>
      </rPr>
      <t>за даними ДПС- нарахування за червень 2021 року - ставки у 2021 році не індексувались),</t>
    </r>
    <r>
      <rPr>
        <sz val="12"/>
        <rFont val="Times New Roman"/>
        <family val="1"/>
        <charset val="204"/>
      </rPr>
      <t xml:space="preserve">
</t>
    </r>
    <r>
      <rPr>
        <b/>
        <sz val="14"/>
        <rFont val="Times New Roman"/>
        <family val="1"/>
        <charset val="204"/>
      </rPr>
      <t xml:space="preserve">                                                        </t>
    </r>
    <r>
      <rPr>
        <sz val="14"/>
        <rFont val="Times New Roman"/>
        <family val="1"/>
        <charset val="204"/>
      </rPr>
      <t xml:space="preserve">у тому числі за видами радіозв'язку: </t>
    </r>
  </si>
  <si>
    <t>радіорелейний зв’язок фіксованої радіослужби</t>
  </si>
  <si>
    <t>радіозв’язок фіксованої, рухомої сухопутних радіослужб</t>
  </si>
  <si>
    <t>радіозв’язок у системі охоронної та охоронно-пожежної сигналізації</t>
  </si>
  <si>
    <t>радіозв’язок з використанням радіоподовжувачів</t>
  </si>
  <si>
    <t>радіозв’язок у системі передавання даних з використанням шумоподібних сигналів</t>
  </si>
  <si>
    <t>радіозв’язок у системі з фіксованим абонентським радіодоступом стандарту DECT</t>
  </si>
  <si>
    <t>транкінговий радіозв’язок</t>
  </si>
  <si>
    <t>пошуковий радіозв’язок</t>
  </si>
  <si>
    <t>радіолокаційна та радіонавігаційна радіослужби</t>
  </si>
  <si>
    <t>радіозв’язок супутникової рухомої та фіксованої радіослужб</t>
  </si>
  <si>
    <t>стільниковий радіозв’язок:</t>
  </si>
  <si>
    <t>від 300-791 МГц</t>
  </si>
  <si>
    <t>від 821-832 МГц</t>
  </si>
  <si>
    <t>від 862-880 МГц</t>
  </si>
  <si>
    <t>від 915-925 МГц</t>
  </si>
  <si>
    <t>від 960-1710 МГц</t>
  </si>
  <si>
    <t>від 1785-1805 МГц</t>
  </si>
  <si>
    <t>від 1880-1920 МГц</t>
  </si>
  <si>
    <t>від 1980-2110 МГц</t>
  </si>
  <si>
    <t>від 2170-2200 МГц</t>
  </si>
  <si>
    <t>від 791-821 МГц</t>
  </si>
  <si>
    <t>від 832-862 МГц</t>
  </si>
  <si>
    <t>від 880-915 МГц</t>
  </si>
  <si>
    <t>від 925-960 МГц</t>
  </si>
  <si>
    <t>від 1710-1785 МГц</t>
  </si>
  <si>
    <t>від 1805-1880 МГц</t>
  </si>
  <si>
    <t>від 1920-1980 МГц</t>
  </si>
  <si>
    <t>від 2110-2170 МГц</t>
  </si>
  <si>
    <t>від 2300-2400 МГц</t>
  </si>
  <si>
    <t>від 2500-2690 МГц</t>
  </si>
  <si>
    <t>радіозв’язок у багатоканальних розподільчих системах для передавання та ретрансляції телевізійного зображення, передавання звуку, цифрової інформації</t>
  </si>
  <si>
    <t>передавання звуку залежно від потужності</t>
  </si>
  <si>
    <t>передавання та ретрансляція телевізійного зображення залежно від потужності</t>
  </si>
  <si>
    <t>види радіозв’язку (служби, системи, радіотехнології, радіоелектронні засоби, випромінювальні пристрої), що не зазначені у цьому переліку</t>
  </si>
  <si>
    <r>
      <t>Додаткові фактори впливу</t>
    </r>
    <r>
      <rPr>
        <sz val="14"/>
        <rFont val="Times New Roman"/>
        <family val="1"/>
        <charset val="204"/>
      </rPr>
      <t xml:space="preserve"> </t>
    </r>
    <r>
      <rPr>
        <i/>
        <sz val="14"/>
        <rFont val="Times New Roman"/>
        <family val="1"/>
        <charset val="204"/>
      </rPr>
      <t>(Factors</t>
    </r>
    <r>
      <rPr>
        <i/>
        <vertAlign val="subscript"/>
        <sz val="14"/>
        <rFont val="Times New Roman"/>
        <family val="1"/>
        <charset val="204"/>
      </rPr>
      <t>t</t>
    </r>
    <r>
      <rPr>
        <i/>
        <sz val="14"/>
        <rFont val="Times New Roman"/>
        <family val="1"/>
        <charset val="204"/>
      </rPr>
      <t>)</t>
    </r>
  </si>
  <si>
    <r>
      <t xml:space="preserve">Сума рентної плати, тис. грн, </t>
    </r>
    <r>
      <rPr>
        <b/>
        <i/>
        <sz val="14"/>
        <rFont val="Times New Roman"/>
        <family val="1"/>
        <charset val="204"/>
      </rPr>
      <t>у тому числі:</t>
    </r>
  </si>
  <si>
    <t xml:space="preserve">сума індексації, тис. гривень </t>
  </si>
  <si>
    <t>Прогноз 2022 рік</t>
  </si>
  <si>
    <t>План
рік</t>
  </si>
  <si>
    <t>Прогноз 
2022 рік</t>
  </si>
  <si>
    <t>план</t>
  </si>
  <si>
    <t xml:space="preserve"> 2020 рік</t>
  </si>
  <si>
    <t>Прогноз
2022 рік</t>
  </si>
  <si>
    <t>2020 рік
факт</t>
  </si>
  <si>
    <t>% 
росту
2020 
до 2019</t>
  </si>
  <si>
    <t>2021 рік
план</t>
  </si>
  <si>
    <t xml:space="preserve">% 
росту
2021 плану
до 2020 факту </t>
  </si>
  <si>
    <t>2021 рік факт 
січень-червень</t>
  </si>
  <si>
    <t>2021 рік
очікувані</t>
  </si>
  <si>
    <t>% 
росту 2021 очік./
2020 факт</t>
  </si>
  <si>
    <t>2022 рік прогноз</t>
  </si>
  <si>
    <t>%
 росту
2020 
до 2019</t>
  </si>
  <si>
    <t>6=2* Інд. спж. цін 2021 (очік)</t>
  </si>
  <si>
    <t>8=6* Інд. спж. цін</t>
  </si>
  <si>
    <r>
      <t xml:space="preserve">Кошти, отримані від надання учасниками процедури закупівлі / спрощеної закупівлі як забезпечення їх тендерної пропозиції / пропозиції учасника спрощеної закупівлі, які не підлягають поверненню цим учасникам
</t>
    </r>
    <r>
      <rPr>
        <i/>
        <sz val="14"/>
        <rFont val="Times New Roman"/>
        <family val="1"/>
        <charset val="204"/>
      </rPr>
      <t>(ккдб 24061900)</t>
    </r>
  </si>
  <si>
    <t>6=(1+2)/2* Інд. спж. цін 2021 (очік.)</t>
  </si>
  <si>
    <r>
      <t xml:space="preserve">Кошти, отримані від переможця процедури закупівлі / спрощеної закупівлі під час укладення договору про закупівлю як забезпечення виконання такого договору, які не підлягають поверненню учаснику
</t>
    </r>
    <r>
      <rPr>
        <i/>
        <sz val="14"/>
        <rFont val="Times New Roman"/>
        <family val="1"/>
        <charset val="204"/>
      </rPr>
      <t>(ккдб 24062000)</t>
    </r>
  </si>
  <si>
    <t>% росту
2020 
до 2019</t>
  </si>
  <si>
    <t>2020 рік факт 
січень-червень</t>
  </si>
  <si>
    <t xml:space="preserve">п/в 
факту
6 міс. 2020 у факті  2020 </t>
  </si>
  <si>
    <r>
      <t xml:space="preserve">Кошти за шкоду, що заподіяна на земельних ділянках державної та комунальної власності, 
які не надані у користування та не передані у власність, внаслідок їх самовільного зайняття, 
використання не за цільовим призначенням, зняття ґрунтового покриву (родючого шару ґрунту) 
без спеціального дозволу; відшкодування збитків за погіршення якості ґрунтового покриву тощо та за неодержання доходів у зв'язку з тимчасовим невикористанням земельних ділянок
</t>
    </r>
    <r>
      <rPr>
        <i/>
        <sz val="14"/>
        <rFont val="Times New Roman"/>
        <family val="1"/>
        <charset val="204"/>
      </rPr>
      <t>(ккдб 24062200)</t>
    </r>
  </si>
  <si>
    <r>
      <t>Рентна плата за користування надрами для видобування природного газу</t>
    </r>
    <r>
      <rPr>
        <i/>
        <sz val="18"/>
        <rFont val="Times New Roman"/>
        <family val="1"/>
        <charset val="204"/>
      </rPr>
      <t xml:space="preserve"> (ккдб 13030800)</t>
    </r>
  </si>
  <si>
    <r>
      <t xml:space="preserve">Рентна плата за користування надрами для видобування кам’яного вугілля коксівного та енергетичного                         
 </t>
    </r>
    <r>
      <rPr>
        <i/>
        <sz val="16"/>
        <rFont val="Times New Roman"/>
        <family val="1"/>
        <charset val="204"/>
      </rPr>
      <t>(ккдб 13031500)</t>
    </r>
  </si>
  <si>
    <r>
      <t xml:space="preserve">Рентна плата за користування надрами для видобування залізних руд  </t>
    </r>
    <r>
      <rPr>
        <i/>
        <sz val="15"/>
        <rFont val="Times New Roman"/>
        <family val="1"/>
        <charset val="204"/>
      </rPr>
      <t>(ккдб 13031600)</t>
    </r>
  </si>
  <si>
    <t>(на рівні 
І кв. 2020 р.)</t>
  </si>
  <si>
    <r>
      <t xml:space="preserve">Рентна плата за користування радіочастотним ресурсом України 
</t>
    </r>
    <r>
      <rPr>
        <i/>
        <sz val="16"/>
        <rFont val="Times New Roman"/>
        <family val="1"/>
        <charset val="204"/>
      </rPr>
      <t>(ккдб 13060000)</t>
    </r>
  </si>
  <si>
    <r>
      <t xml:space="preserve">Рентна плата за користування надрами для видобування бурштину
</t>
    </r>
    <r>
      <rPr>
        <i/>
        <sz val="15"/>
        <rFont val="Times New Roman"/>
        <family val="1"/>
        <charset val="204"/>
      </rPr>
      <t>(ккдб 13031000)</t>
    </r>
  </si>
  <si>
    <t>Податки і збори, не віднесені до інших категорій, та кошти, що передаються (отримуються) відповідно до бюджетного законодавства</t>
  </si>
  <si>
    <r>
      <t xml:space="preserve"> -податки і збори, не віднесені до інших категорій, та кошти, що передаються (отримуються) відповідно до бюджетного законодавства </t>
    </r>
    <r>
      <rPr>
        <i/>
        <sz val="20"/>
        <rFont val="Times New Roman"/>
        <family val="1"/>
        <charset val="204"/>
      </rPr>
      <t>(ккдб 19090000)</t>
    </r>
  </si>
  <si>
    <t>Пеня за порушення термінів розрахунків у сфері зовнішньоекономічної діяльності, за невиконання зобов'язань та штрафні санкції за порушення вимог валютного законодавства  </t>
  </si>
  <si>
    <r>
      <t xml:space="preserve"> - пені за порушення термінів розрахунків у сфері зовнішньоекономічної діяльності, за невиконання зобов'язань та штрафні санкції за порушення вимог валютного законодавства </t>
    </r>
    <r>
      <rPr>
        <i/>
        <sz val="22"/>
        <rFont val="Times New Roman"/>
        <family val="1"/>
        <charset val="204"/>
      </rPr>
      <t>(ккдб  21081000)</t>
    </r>
  </si>
  <si>
    <t>Адміністративний збір за проведення державної реєстрації юридичних осіб, фізичних осіб - підприємців та громадських формувань</t>
  </si>
  <si>
    <r>
      <t xml:space="preserve">Адміністративний збір за проведення державної реєстрації юридичних осіб, 
фізичних осіб - підприємців та громадських формувань
</t>
    </r>
    <r>
      <rPr>
        <i/>
        <sz val="24"/>
        <rFont val="Times New Roman"/>
        <family val="1"/>
        <charset val="204"/>
      </rPr>
      <t xml:space="preserve"> (ккдб  22010300) </t>
    </r>
  </si>
  <si>
    <t xml:space="preserve"> (загальний фонд державного бюджету)</t>
  </si>
  <si>
    <t>Кошти від реалізації майна, конфіскованого за рішенням суду (крім майна, конфіскованого за вчинення корупційного та пов'язаного з корупцією правопорушення)</t>
  </si>
  <si>
    <r>
      <t xml:space="preserve"> - коштів від реалізації майна, конфіскованого за рішенням суду (крім майна, конфіскованого за вчинення корупційного та пов'язаного з корупцією правопорушення) </t>
    </r>
    <r>
      <rPr>
        <i/>
        <sz val="22"/>
        <rFont val="Times New Roman"/>
        <family val="1"/>
        <charset val="204"/>
      </rPr>
      <t>(ккдб 24010000)</t>
    </r>
  </si>
  <si>
    <r>
      <t xml:space="preserve"> - сум кредиторської та депонентської   заборгованості   підприємств, організацій та установ, щодо яких минув строк позовної давності </t>
    </r>
    <r>
      <rPr>
        <i/>
        <sz val="22"/>
        <rFont val="Times New Roman"/>
        <family val="1"/>
        <charset val="204"/>
      </rPr>
      <t>(ккдб 24030000)</t>
    </r>
  </si>
  <si>
    <t>Кошти від реалізації скарбів, майна, одержаного державою або територіальною громадою в порядку спадкування чи дарування, безхазяйного майна, знахідок, а також валютних цінностей і грошових коштів, власники яких невідомі </t>
  </si>
  <si>
    <r>
      <t xml:space="preserve">Кошти від реалізації скарбів, майна, одержаного державою або територіальною громадою в порядку спадкування чи дарування, безхазяйного майна, знахідок, а також валютних цінностей і грошових коштів, власники яких невідомі 
</t>
    </r>
    <r>
      <rPr>
        <sz val="18"/>
        <rFont val="Times New Roman"/>
        <family val="1"/>
        <charset val="204"/>
      </rPr>
      <t>(</t>
    </r>
    <r>
      <rPr>
        <i/>
        <sz val="18"/>
        <rFont val="Times New Roman"/>
        <family val="1"/>
        <charset val="204"/>
      </rPr>
      <t>ккдб 31010000)</t>
    </r>
  </si>
  <si>
    <t>Факт 
2016 р.</t>
  </si>
  <si>
    <t>Факт
 2017 р.</t>
  </si>
  <si>
    <t>Факт 
2020 р.</t>
  </si>
  <si>
    <t>Очікуване 2021 року</t>
  </si>
  <si>
    <t>ПРОГНОЗ 
2022 рік</t>
  </si>
  <si>
    <t>Обмінний курс гривні до долара США середній за період</t>
  </si>
  <si>
    <t>Середньозважена ставка ввізного мита на товари (крім нафтопродуктів і транспортних засобів та шин до них), % (дані Мінекономіки)</t>
  </si>
  <si>
    <r>
      <t>Оподаткований ввізним митом імпорт товарів (крім нафтопродуктів і транспортних засобів та шин до них), млн дол. США,</t>
    </r>
    <r>
      <rPr>
        <i/>
        <sz val="14"/>
        <rFont val="Times New Roman Cyr"/>
        <family val="1"/>
        <charset val="204"/>
      </rPr>
      <t xml:space="preserve"> (ряд.4 * ряд.21/100)</t>
    </r>
  </si>
  <si>
    <t>Частка оподаткованого ввізним митом імпорту товарів (крім нафтопродуктів і транспортних засобів та шин до них) в імпорті товарів, %, (середня за ряд років)</t>
  </si>
  <si>
    <t>Середньозважена ставка ввізного мита на нафтопродукти і транспортні засоби та шини до них, % (дані Мінекономіки)</t>
  </si>
  <si>
    <t xml:space="preserve">Оподаткований ввізним митом імпорт нафтопродуктів і транспортних засобів та шин до них, млн. дол. США, (ряд.4 * ряд.31/100) </t>
  </si>
  <si>
    <t>Частка оподаткованого ввізним митом імпорту нафтопродуктів і транспортних засобів та шин до них в імпорті товарів, %, (середня за ряд років)</t>
  </si>
  <si>
    <t>Прогноз 2022</t>
  </si>
  <si>
    <t>Очікуване
2021</t>
  </si>
  <si>
    <t>Факт 2020</t>
  </si>
  <si>
    <t>Факт 2017</t>
  </si>
  <si>
    <t>Факт 2016</t>
  </si>
  <si>
    <t xml:space="preserve">Очікувані
 на 2021 р. </t>
  </si>
  <si>
    <t xml:space="preserve">Прогноз
 на 2022 р. </t>
  </si>
  <si>
    <t>,</t>
  </si>
  <si>
    <r>
      <t xml:space="preserve">Спеціальне мито (КБК- 15030100) 
</t>
    </r>
    <r>
      <rPr>
        <i/>
        <sz val="15"/>
        <rFont val="Times New Roman Cyr"/>
        <family val="1"/>
        <charset val="204"/>
      </rPr>
      <t>(попередній рік * ряд.2/100)</t>
    </r>
    <r>
      <rPr>
        <b/>
        <sz val="15"/>
        <rFont val="Times New Roman Cyr"/>
        <family val="1"/>
        <charset val="204"/>
      </rPr>
      <t xml:space="preserve">  </t>
    </r>
    <r>
      <rPr>
        <sz val="15"/>
        <rFont val="Times New Roman Cyr"/>
        <family val="1"/>
        <charset val="204"/>
      </rPr>
      <t xml:space="preserve">                                                   </t>
    </r>
  </si>
  <si>
    <r>
      <t xml:space="preserve">Антидемпінгове мито </t>
    </r>
    <r>
      <rPr>
        <b/>
        <sz val="15"/>
        <rFont val="Times New Roman Cyr"/>
        <charset val="204"/>
      </rPr>
      <t xml:space="preserve">(КБК - 15030200) </t>
    </r>
    <r>
      <rPr>
        <b/>
        <i/>
        <sz val="15"/>
        <rFont val="Times New Roman Cyr"/>
        <family val="1"/>
        <charset val="204"/>
      </rPr>
      <t xml:space="preserve">
</t>
    </r>
    <r>
      <rPr>
        <i/>
        <sz val="15"/>
        <rFont val="Times New Roman Cyr"/>
        <family val="1"/>
        <charset val="204"/>
      </rPr>
      <t xml:space="preserve">(попередній рік. * ряд.2/100)   </t>
    </r>
  </si>
  <si>
    <r>
      <t xml:space="preserve">Компенсаційне мито (КБК- 15030300) 
</t>
    </r>
    <r>
      <rPr>
        <i/>
        <sz val="15"/>
        <rFont val="Times New Roman Cyr"/>
        <family val="1"/>
        <charset val="204"/>
      </rPr>
      <t>(попередній рік * ряд.2/100)</t>
    </r>
    <r>
      <rPr>
        <b/>
        <sz val="15"/>
        <rFont val="Times New Roman Cyr"/>
        <family val="1"/>
        <charset val="204"/>
      </rPr>
      <t xml:space="preserve">  </t>
    </r>
    <r>
      <rPr>
        <sz val="15"/>
        <rFont val="Times New Roman Cyr"/>
        <family val="1"/>
        <charset val="204"/>
      </rPr>
      <t xml:space="preserve">                                                   </t>
    </r>
  </si>
  <si>
    <r>
      <t xml:space="preserve">Додатковий імпортний збір (КБК- 15030400) 
</t>
    </r>
    <r>
      <rPr>
        <i/>
        <sz val="15"/>
        <rFont val="Times New Roman Cyr"/>
        <family val="1"/>
        <charset val="204"/>
      </rPr>
      <t>(попередній рік * ряд.2/100)</t>
    </r>
    <r>
      <rPr>
        <b/>
        <sz val="15"/>
        <rFont val="Times New Roman Cyr"/>
        <family val="1"/>
        <charset val="204"/>
      </rPr>
      <t xml:space="preserve">  </t>
    </r>
    <r>
      <rPr>
        <sz val="15"/>
        <rFont val="Times New Roman Cyr"/>
        <family val="1"/>
        <charset val="204"/>
      </rPr>
      <t xml:space="preserve">                                                   </t>
    </r>
  </si>
  <si>
    <r>
      <t xml:space="preserve">Сезонне мито (КБК- 15030500)
</t>
    </r>
    <r>
      <rPr>
        <i/>
        <sz val="15"/>
        <rFont val="Times New Roman Cyr"/>
        <family val="1"/>
        <charset val="204"/>
      </rPr>
      <t>(попередній рік * ряд.2/100)</t>
    </r>
    <r>
      <rPr>
        <b/>
        <sz val="15"/>
        <rFont val="Times New Roman Cyr"/>
        <family val="1"/>
        <charset val="204"/>
      </rPr>
      <t xml:space="preserve">  </t>
    </r>
    <r>
      <rPr>
        <sz val="15"/>
        <rFont val="Times New Roman Cyr"/>
        <family val="1"/>
        <charset val="204"/>
      </rPr>
      <t xml:space="preserve">                                                   </t>
    </r>
  </si>
  <si>
    <t>Факт
2016</t>
  </si>
  <si>
    <t>Факт
2017</t>
  </si>
  <si>
    <t>Факт
2018</t>
  </si>
  <si>
    <t>Факт 
2019</t>
  </si>
  <si>
    <t>Факт 
2020</t>
  </si>
  <si>
    <t>ОЧІКУВАНЕ 
 на 2021</t>
  </si>
  <si>
    <t>Прогноз
 на 2022</t>
  </si>
  <si>
    <t>Ставка податку у 2022р. по діючому законодавству*</t>
  </si>
  <si>
    <t>Індекс споживчих цін (прогнозний на 2022р.)</t>
  </si>
  <si>
    <r>
      <t xml:space="preserve">Разом акцизний податок 
</t>
    </r>
    <r>
      <rPr>
        <b/>
        <u/>
        <sz val="16"/>
        <rFont val="Times New Roman"/>
        <family val="1"/>
        <charset val="204"/>
      </rPr>
      <t>з вироблених товарів 2022 рік</t>
    </r>
  </si>
  <si>
    <t>загальний фонд місцевих бюджетів</t>
  </si>
  <si>
    <r>
      <t xml:space="preserve">Спирт етиловий (96 градусів)  
</t>
    </r>
    <r>
      <rPr>
        <sz val="16"/>
        <rFont val="Times New Roman"/>
        <family val="1"/>
        <charset val="204"/>
      </rPr>
      <t>( спирт на виробництво ЛГВ не оподатковується) (тис дал)</t>
    </r>
  </si>
  <si>
    <t>Зброджені напої (сидр, перрі) без додання спирту (тис дал)</t>
  </si>
  <si>
    <t>роздрібна ціна за пачку сигарет без фільтру, грн</t>
  </si>
  <si>
    <t>роздрібна ціна за пачку сигарил, грн</t>
  </si>
  <si>
    <t>Сигарили (мінімальне податкове зобов'язання)  (млн шт)</t>
  </si>
  <si>
    <t>ціна електричної енергії (грн/МВт.г)</t>
  </si>
  <si>
    <t xml:space="preserve">* - Ставка податку у 2022р.:  по тютюну - затверджена ПК на 2022р. (збільшення на 20%); алкоголь та інші товари - на рівні 2021р. </t>
  </si>
  <si>
    <t xml:space="preserve">** - Курс гривні до євро на 2022 рік - </t>
  </si>
  <si>
    <r>
      <t xml:space="preserve">Разом акцизний податок 
</t>
    </r>
    <r>
      <rPr>
        <b/>
        <u/>
        <sz val="16"/>
        <rFont val="Times New Roman"/>
        <family val="1"/>
        <charset val="204"/>
      </rPr>
      <t>з ввезених товарів 2022 рік</t>
    </r>
  </si>
  <si>
    <t xml:space="preserve">ставка (євро за шт) </t>
  </si>
  <si>
    <t>Транспортні засоби особистого користування, що оподатковуються відповідно до пункту 36 підрозділу 5 розділу XX "Перехідні положення" Податкового кодексу України</t>
  </si>
  <si>
    <r>
      <t>Акцизний податок з вироблених в Україні підакцизних товарів (продукції) </t>
    </r>
    <r>
      <rPr>
        <i/>
        <sz val="28"/>
        <rFont val="Times New Roman"/>
        <family val="1"/>
        <charset val="204"/>
      </rPr>
      <t>(ккдб 14020000)</t>
    </r>
    <r>
      <rPr>
        <b/>
        <sz val="28"/>
        <rFont val="Times New Roman"/>
        <family val="1"/>
        <charset val="204"/>
      </rPr>
      <t xml:space="preserve">
на 2022р. </t>
    </r>
    <r>
      <rPr>
        <b/>
        <i/>
        <sz val="28"/>
        <rFont val="Times New Roman"/>
        <family val="1"/>
        <charset val="204"/>
      </rPr>
      <t>(зведений бюджет)</t>
    </r>
  </si>
  <si>
    <r>
      <t>Акцизний податок з ввезених на митну територію України підакцизних товарів (продукції) </t>
    </r>
    <r>
      <rPr>
        <i/>
        <sz val="26"/>
        <rFont val="Times New Roman"/>
        <family val="1"/>
        <charset val="204"/>
      </rPr>
      <t>(ккдб 14030000)</t>
    </r>
    <r>
      <rPr>
        <b/>
        <sz val="26"/>
        <rFont val="Times New Roman"/>
        <family val="1"/>
        <charset val="204"/>
      </rPr>
      <t xml:space="preserve">
на 2022р. </t>
    </r>
    <r>
      <rPr>
        <b/>
        <i/>
        <sz val="26"/>
        <rFont val="Times New Roman"/>
        <family val="1"/>
        <charset val="204"/>
      </rPr>
      <t>(зведений бюджет)</t>
    </r>
  </si>
  <si>
    <t>Транспортні засоби, в т. ч.:</t>
  </si>
  <si>
    <t>Інші транспортні засоби (тис шт)</t>
  </si>
  <si>
    <t>Прогноз надходжень податку на додану вартість до бюджету 
на 2022 рік</t>
  </si>
  <si>
    <r>
      <t xml:space="preserve">Особливі види мита та сезонне мито </t>
    </r>
    <r>
      <rPr>
        <i/>
        <sz val="22"/>
        <rFont val="Times New Roman Cyr"/>
        <charset val="204"/>
      </rPr>
      <t>(ккдб 15030000)</t>
    </r>
  </si>
  <si>
    <r>
      <t xml:space="preserve">Особливі види мита та сезонне мито (КБК- 15030000)
</t>
    </r>
    <r>
      <rPr>
        <i/>
        <sz val="15"/>
        <rFont val="Times New Roman Cyr"/>
        <family val="1"/>
        <charset val="204"/>
      </rPr>
      <t>(рядок 3 + рядок 5 + рядок 7 + рядок 9 + рядок 11)</t>
    </r>
    <r>
      <rPr>
        <b/>
        <sz val="15"/>
        <rFont val="Times New Roman Cyr"/>
        <family val="1"/>
        <charset val="204"/>
      </rPr>
      <t xml:space="preserve">  </t>
    </r>
    <r>
      <rPr>
        <sz val="15"/>
        <rFont val="Times New Roman Cyr"/>
        <family val="1"/>
        <charset val="204"/>
      </rPr>
      <t xml:space="preserve">                                                   </t>
    </r>
  </si>
  <si>
    <t>Розрахунок надходжень особливих видів мита та сезонного мита</t>
  </si>
  <si>
    <t xml:space="preserve">дані Мінекономіки </t>
  </si>
  <si>
    <t>ккдб</t>
  </si>
  <si>
    <t>Факт          2020 рік</t>
  </si>
  <si>
    <t xml:space="preserve">План 
зі змінами          2021 рік
 </t>
  </si>
  <si>
    <t>Очікувані 2021 рік</t>
  </si>
  <si>
    <t>Прогнозні          2022 рік</t>
  </si>
  <si>
    <t>Частина чистого прибутку (доходу) державних або комунальних унітарних підприємств та їх об'єднань, що вилучається до відповідного бюджету, та дивіденди (дохід), нараховані на акції (частки) господарських товариств, у статутних капіталах яких є державна або комунальна власність</t>
  </si>
  <si>
    <t>Частина чистого прибутку (доходу) господарських організацій (державних унітарних підприємств та їх об'єднань), що вилучається до державного бюджету відповідно до закону</t>
  </si>
  <si>
    <r>
      <t>Дивіденди (доход), нараховані на акції (частки) господарських товариств, у статутних капіталах яких є державна власність</t>
    </r>
    <r>
      <rPr>
        <sz val="16"/>
        <color rgb="FFFF0000"/>
        <rFont val="Times New Roman"/>
        <family val="1"/>
        <charset val="204"/>
      </rPr>
      <t xml:space="preserve"> </t>
    </r>
  </si>
  <si>
    <r>
      <t xml:space="preserve">Частина чистого прибутку (доходу) та дивіденди державної частки підприємств, у статутних капіталах яких є державна власність </t>
    </r>
    <r>
      <rPr>
        <i/>
        <sz val="18"/>
        <rFont val="Times New Roman"/>
        <family val="1"/>
        <charset val="204"/>
      </rPr>
      <t>(ккдб 21010000)</t>
    </r>
  </si>
  <si>
    <r>
      <t xml:space="preserve">Рентна плата за користування надрами для видобування  нафти </t>
    </r>
    <r>
      <rPr>
        <i/>
        <sz val="16"/>
        <rFont val="Times New Roman"/>
        <family val="1"/>
        <charset val="204"/>
      </rPr>
      <t>(ккдб 13030700)</t>
    </r>
    <r>
      <rPr>
        <b/>
        <sz val="16"/>
        <rFont val="Times New Roman"/>
        <family val="1"/>
        <charset val="204"/>
      </rPr>
      <t xml:space="preserve"> 
та газового конденсату </t>
    </r>
    <r>
      <rPr>
        <i/>
        <sz val="16"/>
        <rFont val="Times New Roman"/>
        <family val="1"/>
        <charset val="204"/>
      </rPr>
      <t>(ккдб 13030900)</t>
    </r>
  </si>
  <si>
    <t xml:space="preserve">Прогнозні обсяги видобутку ПАТ "Укргазвидобування" за даними НАК "Нафтогаз України" 
 млн м³ </t>
  </si>
  <si>
    <t xml:space="preserve">природного газу </t>
  </si>
  <si>
    <r>
      <t xml:space="preserve">сума 
за рік
</t>
    </r>
    <r>
      <rPr>
        <i/>
        <sz val="10"/>
        <rFont val="Times New Roman"/>
        <family val="1"/>
        <charset val="204"/>
      </rPr>
      <t>(за даними ДПС)*</t>
    </r>
    <r>
      <rPr>
        <b/>
        <sz val="12"/>
        <rFont val="Times New Roman"/>
        <family val="1"/>
        <charset val="204"/>
      </rPr>
      <t xml:space="preserve">
</t>
    </r>
    <r>
      <rPr>
        <b/>
        <sz val="10"/>
        <rFont val="Times New Roman"/>
        <family val="1"/>
        <charset val="204"/>
      </rPr>
      <t/>
    </r>
  </si>
  <si>
    <t>*Примітка: прогнозний показник на 2022 рік розрахований із урахуванням очікуваного показника у 2021 році,  прогнозного індексу промислової продукції у добувній промисловості і розроблені кар'єрів та зростання ставки з 8% до 10%.</t>
  </si>
  <si>
    <r>
      <t xml:space="preserve">Індексація ставок </t>
    </r>
    <r>
      <rPr>
        <i/>
        <sz val="13"/>
        <rFont val="Times New Roman"/>
        <family val="1"/>
        <charset val="204"/>
      </rPr>
      <t>(індекс споживчих цін попереднього року (грудень до грудня попереднього року),</t>
    </r>
    <r>
      <rPr>
        <b/>
        <sz val="14"/>
        <rFont val="Times New Roman"/>
        <family val="1"/>
        <charset val="204"/>
      </rPr>
      <t xml:space="preserve"> відсотків </t>
    </r>
    <r>
      <rPr>
        <sz val="13"/>
        <rFont val="Times New Roman"/>
        <family val="1"/>
        <charset val="204"/>
      </rPr>
      <t>(</t>
    </r>
    <r>
      <rPr>
        <i/>
        <sz val="13"/>
        <rFont val="Times New Roman"/>
        <family val="1"/>
        <charset val="204"/>
      </rPr>
      <t>у 2022 році не застосовується</t>
    </r>
    <r>
      <rPr>
        <sz val="13"/>
        <rFont val="Times New Roman"/>
        <family val="1"/>
        <charset val="204"/>
      </rPr>
      <t>)</t>
    </r>
    <r>
      <rPr>
        <sz val="12"/>
        <rFont val="Times New Roman"/>
        <family val="1"/>
        <charset val="204"/>
      </rPr>
      <t xml:space="preserve">
</t>
    </r>
  </si>
  <si>
    <t xml:space="preserve">Всього </t>
  </si>
  <si>
    <t>Розрахунок частини чистого прибутку (доходу) державних унітарних підприємств та їх об'єднань, що вилучається до державного бюджету, та дивіденди (дохід), нараховані на акції (частки) господарських товариств, у статутних капіталах яких є державна власність здійснювався виходячи із прогнозних показників фінансово-господарської діяльності суб’єктів господарювання державного сектору економіки.</t>
  </si>
  <si>
    <t>2021 рік факт 
січень-липень</t>
  </si>
  <si>
    <t>7=6/7міс.*12міс.</t>
  </si>
  <si>
    <t>дані ДПС України</t>
  </si>
  <si>
    <t>2022 до 2021</t>
  </si>
  <si>
    <t>4</t>
  </si>
  <si>
    <t xml:space="preserve">Коливання ціни на залізну руду, що мали вплив на декларування податку підприємствами металургійного комплексу </t>
  </si>
  <si>
    <t>World Bank Commodity Price Data (The Pink Sheet)
https://markets.businessinsider.com/commodities/iron-ore-price</t>
  </si>
  <si>
    <t>4.1</t>
  </si>
  <si>
    <t>4.2</t>
  </si>
  <si>
    <t>Прогнозна сума декларування та сплати податку на прибуток підприємств за 9 місяців прогнозного року</t>
  </si>
  <si>
    <t xml:space="preserve">
ряд.1 х ряд. 3.1 +
ряд.1 (металурги) х ряд. 4.1
</t>
  </si>
  <si>
    <t>ряд. 2  х ряд. 3.2 + 
ряд. 2 (металурги)  х ряд. 4.2</t>
  </si>
  <si>
    <t>ряд. 4 + ряд. 5 + ряд. 6</t>
  </si>
  <si>
    <r>
      <t xml:space="preserve">Рентна плата за транзитне транспортування трубопроводами аміаку територією України
</t>
    </r>
    <r>
      <rPr>
        <i/>
        <sz val="16"/>
        <rFont val="Times New Roman"/>
        <family val="1"/>
        <charset val="204"/>
      </rPr>
      <t>(ккдб 13080300)</t>
    </r>
  </si>
  <si>
    <t>Очікуване декларування податку на прибуток підприємств за 9 місяців року, що передує прогнозному, за винятком підприємств металургійного комплексу</t>
  </si>
  <si>
    <t>підприємства металургійного комплексу</t>
  </si>
  <si>
    <t>Задекларована сума податку на прибуток підприємств за останній звітний період (4 квартал та рік), за винятком підприємств металургійного комплексу</t>
  </si>
  <si>
    <r>
      <t>І -ІIІ кв 2021 до І-ІIІ кв 2022 181</t>
    </r>
    <r>
      <rPr>
        <sz val="14"/>
        <color theme="1"/>
        <rFont val="Calibri"/>
        <family val="2"/>
        <charset val="204"/>
      </rPr>
      <t>$</t>
    </r>
    <r>
      <rPr>
        <sz val="14"/>
        <color theme="1"/>
        <rFont val="Times New Roman"/>
        <family val="1"/>
        <charset val="204"/>
      </rPr>
      <t xml:space="preserve"> до 100</t>
    </r>
    <r>
      <rPr>
        <sz val="14"/>
        <color theme="1"/>
        <rFont val="Calibri"/>
        <family val="2"/>
        <charset val="204"/>
      </rPr>
      <t>$</t>
    </r>
  </si>
  <si>
    <r>
      <t>IV кв 2020 до IV кв 2021  133</t>
    </r>
    <r>
      <rPr>
        <sz val="14"/>
        <color theme="1"/>
        <rFont val="Calibri"/>
        <family val="2"/>
        <charset val="204"/>
      </rPr>
      <t>$</t>
    </r>
    <r>
      <rPr>
        <sz val="14"/>
        <color theme="1"/>
        <rFont val="Times New Roman"/>
        <family val="1"/>
        <charset val="204"/>
      </rPr>
      <t xml:space="preserve"> до 140</t>
    </r>
    <r>
      <rPr>
        <sz val="14"/>
        <color theme="1"/>
        <rFont val="Calibri"/>
        <family val="2"/>
        <charset val="204"/>
      </rPr>
      <t>$</t>
    </r>
  </si>
  <si>
    <t>Прогнозна сума декларування та сплати податку на прибуток підприємств за останній звітний період, що передує прогнозному (термін сплати березень прогнозного року)</t>
  </si>
  <si>
    <t xml:space="preserve">Прогноз
2022 рік
</t>
  </si>
  <si>
    <r>
      <t>сума 
за рік</t>
    </r>
    <r>
      <rPr>
        <i/>
        <sz val="10"/>
        <rFont val="Times New Roman"/>
        <family val="1"/>
        <charset val="204"/>
      </rPr>
      <t>*</t>
    </r>
    <r>
      <rPr>
        <b/>
        <sz val="12"/>
        <rFont val="Times New Roman"/>
        <family val="1"/>
        <charset val="204"/>
      </rPr>
      <t xml:space="preserve">
</t>
    </r>
    <r>
      <rPr>
        <b/>
        <sz val="10"/>
        <rFont val="Times New Roman"/>
        <family val="1"/>
        <charset val="204"/>
      </rPr>
      <t/>
    </r>
  </si>
  <si>
    <t>*Примітка: очікувані надходження рентної плати за користування надрами для видобування інших корисних копалин загальнодержавного значення за даними ДПС проіндексовані на фактичний індекс промислової продукції за основними видами діяльності та основними промисловими групами (добування інших корисних копалин) за січень-травень 2021 р. на 121,4% (за даними Держстату).</t>
  </si>
  <si>
    <t>*Примітка: очікувані надходження рентної плати за користування надрами для видобування кам’яного вугілля коксівного та енергетичного у 2021 році за даними ДПС проіндексовані на фактичний індекс промислової продукції за основними видами діяльності та основними промисловими групами (добування кам'яного вугілля) за січень-травень 2021 р. 115,3% (за даними Держстату).</t>
  </si>
  <si>
    <t>*Примітка: очікувані надходження рентної плати за користування надрами для видобування залізних руд у 2021 році за даними ДПС проіндексовані на очікуваний середньорічний приріст світової ціни на залізну руду у 2021 році (+24%) та на фактичний індекс промислової продукції за основними видами діяльності та основними промисловими групами (добування металевих руд) за січень-травень 105,4% (за даними Держстату), а також враховано збільшення фактичних надходжень у серпні 2021 року порівняно з очікуваними та поступовий спад світової ціни на залізну руду.</t>
  </si>
  <si>
    <t>Коефіцієнт росту курсу гривні до долара США</t>
  </si>
  <si>
    <t>факт січень-липень</t>
  </si>
  <si>
    <t>питома вага</t>
  </si>
  <si>
    <t>Факт січень-липень</t>
  </si>
  <si>
    <t xml:space="preserve">Очікувані </t>
  </si>
  <si>
    <t>Очікувані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</si>
</sst>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4">
    <numFmt numFmtId="164" formatCode="#,##0.0"/>
    <numFmt numFmtId="165" formatCode="0.0%"/>
    <numFmt numFmtId="166" formatCode="0.0"/>
    <numFmt numFmtId="167" formatCode="_-* #,##0.00\ _г_р_н_._-;\-* #,##0.00\ _г_р_н_._-;_-* &quot;-&quot;??\ _г_р_н_._-;_-@_-"/>
    <numFmt numFmtId="168" formatCode="_-* #,##0\ _г_р_н_._-;\-* #,##0\ _г_р_н_._-;_-* &quot;-&quot;??\ _г_р_н_._-;_-@_-"/>
    <numFmt numFmtId="169" formatCode="_-* #,##0.0\ _г_р_н_._-;\-* #,##0.0\ _г_р_н_._-;_-* &quot;-&quot;??\ _г_р_н_._-;_-@_-"/>
    <numFmt numFmtId="170" formatCode="#,##0.0_ ;\-#,##0.0\ "/>
    <numFmt numFmtId="171" formatCode="_-* #,##0.0_₴_-;\-* #,##0.0_₴_-;_-* &quot;-&quot;?_₴_-;_-@_-"/>
    <numFmt numFmtId="172" formatCode="0.0000"/>
    <numFmt numFmtId="173" formatCode="#,##0.000"/>
    <numFmt numFmtId="174" formatCode="#,##0_ ;\-#,##0\ "/>
    <numFmt numFmtId="175" formatCode="#,##0.0000"/>
    <numFmt numFmtId="176" formatCode="0.000"/>
    <numFmt numFmtId="177" formatCode="_-* #,##0.0\ _₴_-;\-* #,##0.0\ _₴_-;_-* &quot;-&quot;?\ _₴_-;_-@_-"/>
  </numFmts>
  <fonts count="171" x14ac:knownFonts="1">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4"/>
      <color theme="1"/>
      <name val="Times New Roman"/>
      <family val="1"/>
      <charset val="204"/>
    </font>
    <font>
      <b/>
      <sz val="14"/>
      <color theme="1"/>
      <name val="Times New Roman"/>
      <family val="1"/>
      <charset val="204"/>
    </font>
    <font>
      <b/>
      <sz val="12"/>
      <color theme="1"/>
      <name val="Times New Roman"/>
      <family val="1"/>
      <charset val="204"/>
    </font>
    <font>
      <i/>
      <sz val="11"/>
      <color theme="1"/>
      <name val="Times New Roman"/>
      <family val="1"/>
      <charset val="204"/>
    </font>
    <font>
      <b/>
      <sz val="11"/>
      <color theme="1"/>
      <name val="Times New Roman"/>
      <family val="1"/>
      <charset val="204"/>
    </font>
    <font>
      <sz val="12"/>
      <color theme="1"/>
      <name val="Times New Roman"/>
      <family val="1"/>
      <charset val="204"/>
    </font>
    <font>
      <i/>
      <sz val="14"/>
      <color theme="1"/>
      <name val="Times New Roman"/>
      <family val="1"/>
      <charset val="204"/>
    </font>
    <font>
      <b/>
      <i/>
      <sz val="16"/>
      <color theme="1"/>
      <name val="Times New Roman"/>
      <family val="1"/>
      <charset val="204"/>
    </font>
    <font>
      <b/>
      <i/>
      <sz val="14"/>
      <color theme="1"/>
      <name val="Times New Roman"/>
      <family val="1"/>
      <charset val="204"/>
    </font>
    <font>
      <b/>
      <sz val="18"/>
      <color theme="1"/>
      <name val="Times New Roman"/>
      <family val="1"/>
      <charset val="204"/>
    </font>
    <font>
      <i/>
      <sz val="18"/>
      <color theme="1"/>
      <name val="Times New Roman"/>
      <family val="1"/>
      <charset val="204"/>
    </font>
    <font>
      <sz val="10"/>
      <name val="Arial"/>
      <family val="2"/>
      <charset val="204"/>
    </font>
    <font>
      <b/>
      <sz val="16"/>
      <name val="Times New Roman"/>
      <family val="1"/>
      <charset val="204"/>
    </font>
    <font>
      <sz val="16"/>
      <name val="Times New Roman"/>
      <family val="1"/>
      <charset val="204"/>
    </font>
    <font>
      <i/>
      <sz val="16"/>
      <name val="Times New Roman"/>
      <family val="1"/>
      <charset val="204"/>
    </font>
    <font>
      <sz val="10"/>
      <name val="Times New Roman"/>
      <family val="1"/>
      <charset val="204"/>
    </font>
    <font>
      <b/>
      <sz val="10"/>
      <name val="Times New Roman"/>
      <family val="1"/>
      <charset val="204"/>
    </font>
    <font>
      <sz val="14"/>
      <name val="Times New Roman"/>
      <family val="1"/>
      <charset val="204"/>
    </font>
    <font>
      <i/>
      <sz val="10"/>
      <name val="Times New Roman"/>
      <family val="1"/>
      <charset val="204"/>
    </font>
    <font>
      <b/>
      <sz val="14"/>
      <name val="Times New Roman"/>
      <family val="1"/>
      <charset val="204"/>
    </font>
    <font>
      <sz val="12"/>
      <name val="Times New Roman"/>
      <family val="1"/>
      <charset val="204"/>
    </font>
    <font>
      <i/>
      <sz val="12"/>
      <name val="Times New Roman"/>
      <family val="1"/>
      <charset val="204"/>
    </font>
    <font>
      <i/>
      <sz val="14"/>
      <name val="Times New Roman"/>
      <family val="1"/>
      <charset val="204"/>
    </font>
    <font>
      <b/>
      <i/>
      <sz val="12"/>
      <name val="Times New Roman"/>
      <family val="1"/>
      <charset val="204"/>
    </font>
    <font>
      <b/>
      <sz val="12"/>
      <name val="Times New Roman"/>
      <family val="1"/>
      <charset val="204"/>
    </font>
    <font>
      <b/>
      <sz val="13"/>
      <name val="Times New Roman"/>
      <family val="1"/>
      <charset val="204"/>
    </font>
    <font>
      <sz val="14"/>
      <name val="Arial"/>
      <family val="2"/>
      <charset val="204"/>
    </font>
    <font>
      <b/>
      <sz val="14"/>
      <name val="Arial"/>
      <family val="2"/>
      <charset val="204"/>
    </font>
    <font>
      <sz val="11"/>
      <name val="Arial"/>
      <family val="2"/>
      <charset val="204"/>
    </font>
    <font>
      <sz val="12"/>
      <name val="Arial"/>
      <family val="2"/>
      <charset val="204"/>
    </font>
    <font>
      <b/>
      <sz val="15"/>
      <name val="Times New Roman"/>
      <family val="1"/>
      <charset val="204"/>
    </font>
    <font>
      <i/>
      <sz val="15"/>
      <name val="Times New Roman"/>
      <family val="1"/>
      <charset val="204"/>
    </font>
    <font>
      <sz val="9"/>
      <name val="Times New Roman"/>
      <family val="1"/>
      <charset val="204"/>
    </font>
    <font>
      <i/>
      <sz val="11"/>
      <name val="Times New Roman"/>
      <family val="1"/>
      <charset val="204"/>
    </font>
    <font>
      <sz val="10"/>
      <name val="Arial Cyr"/>
      <charset val="204"/>
    </font>
    <font>
      <b/>
      <sz val="10"/>
      <name val="Calibri Light"/>
      <family val="1"/>
      <charset val="204"/>
      <scheme val="major"/>
    </font>
    <font>
      <sz val="11"/>
      <name val="Calibri Light"/>
      <family val="1"/>
      <charset val="204"/>
      <scheme val="major"/>
    </font>
    <font>
      <sz val="10"/>
      <name val="Calibri Light"/>
      <family val="1"/>
      <charset val="204"/>
      <scheme val="major"/>
    </font>
    <font>
      <b/>
      <sz val="12"/>
      <name val="Calibri Light"/>
      <family val="1"/>
      <charset val="204"/>
      <scheme val="major"/>
    </font>
    <font>
      <sz val="14"/>
      <color rgb="FFFF0000"/>
      <name val="Times New Roman"/>
      <family val="1"/>
      <charset val="204"/>
    </font>
    <font>
      <b/>
      <i/>
      <sz val="16"/>
      <name val="Times New Roman"/>
      <family val="1"/>
      <charset val="204"/>
    </font>
    <font>
      <b/>
      <i/>
      <sz val="12"/>
      <color rgb="FF0000FF"/>
      <name val="Times New Roman"/>
      <family val="1"/>
      <charset val="204"/>
    </font>
    <font>
      <sz val="11"/>
      <name val="Times New Roman"/>
      <family val="1"/>
      <charset val="204"/>
    </font>
    <font>
      <b/>
      <sz val="20"/>
      <name val="Times New Roman"/>
      <family val="1"/>
      <charset val="204"/>
    </font>
    <font>
      <i/>
      <sz val="20"/>
      <name val="Times New Roman"/>
      <family val="1"/>
      <charset val="204"/>
    </font>
    <font>
      <sz val="14"/>
      <name val="Calibri Light"/>
      <family val="1"/>
      <charset val="204"/>
      <scheme val="major"/>
    </font>
    <font>
      <sz val="16"/>
      <color rgb="FFFF0000"/>
      <name val="Times New Roman"/>
      <family val="1"/>
      <charset val="204"/>
    </font>
    <font>
      <sz val="15"/>
      <name val="Times New Roman"/>
      <family val="1"/>
      <charset val="204"/>
    </font>
    <font>
      <sz val="13"/>
      <name val="Times New Roman"/>
      <family val="1"/>
      <charset val="204"/>
    </font>
    <font>
      <b/>
      <i/>
      <sz val="14"/>
      <name val="Times New Roman"/>
      <family val="1"/>
      <charset val="204"/>
    </font>
    <font>
      <b/>
      <sz val="16"/>
      <color rgb="FF0000FF"/>
      <name val="Times New Roman"/>
      <family val="1"/>
      <charset val="204"/>
    </font>
    <font>
      <b/>
      <sz val="28"/>
      <name val="Times New Roman"/>
      <family val="1"/>
      <charset val="204"/>
    </font>
    <font>
      <i/>
      <sz val="28"/>
      <name val="Times New Roman"/>
      <family val="1"/>
      <charset val="204"/>
    </font>
    <font>
      <b/>
      <i/>
      <sz val="28"/>
      <name val="Times New Roman"/>
      <family val="1"/>
      <charset val="204"/>
    </font>
    <font>
      <b/>
      <sz val="18"/>
      <name val="Times New Roman"/>
      <family val="1"/>
      <charset val="204"/>
    </font>
    <font>
      <b/>
      <u/>
      <sz val="16"/>
      <name val="Times New Roman"/>
      <family val="1"/>
      <charset val="204"/>
    </font>
    <font>
      <sz val="16"/>
      <name val="Arial Cyr"/>
      <charset val="204"/>
    </font>
    <font>
      <sz val="18"/>
      <name val="Times New Roman"/>
      <family val="1"/>
      <charset val="204"/>
    </font>
    <font>
      <b/>
      <sz val="16"/>
      <color theme="1"/>
      <name val="Times New Roman"/>
      <family val="1"/>
      <charset val="204"/>
    </font>
    <font>
      <sz val="18"/>
      <name val="Arial Cyr"/>
      <charset val="204"/>
    </font>
    <font>
      <b/>
      <sz val="24"/>
      <name val="Times New Roman"/>
      <family val="1"/>
      <charset val="204"/>
    </font>
    <font>
      <b/>
      <sz val="22"/>
      <name val="Times New Roman"/>
      <family val="1"/>
      <charset val="204"/>
    </font>
    <font>
      <b/>
      <sz val="26"/>
      <name val="Times New Roman"/>
      <family val="1"/>
      <charset val="204"/>
    </font>
    <font>
      <i/>
      <sz val="26"/>
      <name val="Times New Roman"/>
      <family val="1"/>
      <charset val="204"/>
    </font>
    <font>
      <b/>
      <i/>
      <sz val="26"/>
      <name val="Times New Roman"/>
      <family val="1"/>
      <charset val="204"/>
    </font>
    <font>
      <b/>
      <sz val="16"/>
      <name val="Arial Cyr"/>
      <charset val="204"/>
    </font>
    <font>
      <b/>
      <sz val="11"/>
      <name val="Times New Roman"/>
      <family val="1"/>
      <charset val="204"/>
    </font>
    <font>
      <b/>
      <sz val="10"/>
      <color indexed="30"/>
      <name val="Times New Roman"/>
      <family val="1"/>
      <charset val="204"/>
    </font>
    <font>
      <sz val="10"/>
      <color rgb="FFFF0000"/>
      <name val="Times New Roman"/>
      <family val="1"/>
      <charset val="204"/>
    </font>
    <font>
      <sz val="11"/>
      <color theme="0"/>
      <name val="Calibri"/>
      <family val="2"/>
      <charset val="204"/>
    </font>
    <font>
      <sz val="12"/>
      <color theme="0" tint="-0.14999847407452621"/>
      <name val="Times New Roman"/>
      <family val="1"/>
      <charset val="204"/>
    </font>
    <font>
      <b/>
      <sz val="10"/>
      <color indexed="10"/>
      <name val="Times New Roman"/>
      <family val="1"/>
      <charset val="204"/>
    </font>
    <font>
      <sz val="10"/>
      <color theme="0" tint="-0.14999847407452621"/>
      <name val="Times New Roman"/>
      <family val="1"/>
      <charset val="204"/>
    </font>
    <font>
      <sz val="14"/>
      <color theme="0" tint="-0.14999847407452621"/>
      <name val="Times New Roman"/>
      <family val="1"/>
      <charset val="204"/>
    </font>
    <font>
      <b/>
      <sz val="10"/>
      <name val="Arial Cyr"/>
      <charset val="204"/>
    </font>
    <font>
      <b/>
      <sz val="20"/>
      <name val="Times New Roman Cyr"/>
      <family val="1"/>
      <charset val="204"/>
    </font>
    <font>
      <b/>
      <sz val="12"/>
      <name val="Times New Roman Cyr"/>
      <charset val="204"/>
    </font>
    <font>
      <sz val="14"/>
      <name val="Times New Roman Cyr"/>
      <family val="1"/>
      <charset val="204"/>
    </font>
    <font>
      <i/>
      <sz val="11"/>
      <color indexed="18"/>
      <name val="Arial Cyr"/>
      <charset val="204"/>
    </font>
    <font>
      <sz val="9"/>
      <color indexed="40"/>
      <name val="Arial Cyr"/>
      <charset val="204"/>
    </font>
    <font>
      <i/>
      <sz val="12"/>
      <name val="Times New Roman Cyr"/>
      <family val="1"/>
      <charset val="204"/>
    </font>
    <font>
      <i/>
      <sz val="11"/>
      <name val="Arial Cyr"/>
      <charset val="204"/>
    </font>
    <font>
      <b/>
      <sz val="12"/>
      <name val="Times New Roman Cyr"/>
      <family val="1"/>
      <charset val="204"/>
    </font>
    <font>
      <b/>
      <sz val="16"/>
      <name val="Times New Roman Cyr"/>
      <family val="1"/>
      <charset val="204"/>
    </font>
    <font>
      <b/>
      <i/>
      <sz val="14"/>
      <name val="Times New Roman Cyr"/>
      <family val="1"/>
      <charset val="204"/>
    </font>
    <font>
      <sz val="20"/>
      <color rgb="FFFF0000"/>
      <name val="Arial Cyr"/>
      <charset val="204"/>
    </font>
    <font>
      <b/>
      <sz val="14"/>
      <name val="Times New Roman Cyr"/>
      <family val="1"/>
      <charset val="204"/>
    </font>
    <font>
      <i/>
      <sz val="14"/>
      <name val="Times New Roman Cyr"/>
      <family val="1"/>
      <charset val="204"/>
    </font>
    <font>
      <sz val="13"/>
      <name val="Times New Roman Cyr"/>
      <family val="1"/>
      <charset val="204"/>
    </font>
    <font>
      <sz val="12"/>
      <name val="Times New Roman Cyr"/>
      <charset val="204"/>
    </font>
    <font>
      <sz val="12"/>
      <color theme="1"/>
      <name val="Calibri"/>
      <family val="2"/>
      <charset val="204"/>
    </font>
    <font>
      <b/>
      <sz val="12"/>
      <color theme="1"/>
      <name val="Times New Roman Cyr"/>
      <charset val="204"/>
    </font>
    <font>
      <b/>
      <sz val="14"/>
      <name val="Times New Roman Cyr"/>
      <charset val="204"/>
    </font>
    <font>
      <b/>
      <sz val="11"/>
      <name val="Times New Roman Cyr"/>
      <charset val="204"/>
    </font>
    <font>
      <i/>
      <sz val="11"/>
      <color indexed="18"/>
      <name val="Times New Roman Cyr"/>
      <charset val="204"/>
    </font>
    <font>
      <b/>
      <sz val="14"/>
      <color indexed="20"/>
      <name val="Times New Roman Cyr"/>
      <charset val="204"/>
    </font>
    <font>
      <b/>
      <sz val="22"/>
      <name val="Times New Roman Cyr"/>
      <family val="1"/>
      <charset val="204"/>
    </font>
    <font>
      <b/>
      <sz val="16"/>
      <name val="Times New Roman CYR"/>
      <charset val="204"/>
    </font>
    <font>
      <i/>
      <sz val="13"/>
      <color indexed="18"/>
      <name val="Times New Roman Cyr"/>
      <family val="1"/>
      <charset val="204"/>
    </font>
    <font>
      <i/>
      <sz val="12"/>
      <color indexed="18"/>
      <name val="Times New Roman Cyr"/>
      <charset val="204"/>
    </font>
    <font>
      <b/>
      <i/>
      <sz val="11"/>
      <name val="Times New Roman"/>
      <family val="1"/>
      <charset val="204"/>
    </font>
    <font>
      <b/>
      <sz val="14"/>
      <color indexed="10"/>
      <name val="Times New Roman"/>
      <family val="1"/>
      <charset val="204"/>
    </font>
    <font>
      <sz val="12"/>
      <color rgb="FFFF0000"/>
      <name val="Calibri"/>
      <family val="2"/>
      <charset val="204"/>
    </font>
    <font>
      <b/>
      <i/>
      <sz val="14"/>
      <color rgb="FFFF0000"/>
      <name val="Times New Roman"/>
      <family val="1"/>
      <charset val="204"/>
    </font>
    <font>
      <b/>
      <sz val="22"/>
      <color rgb="FFFF0000"/>
      <name val="Arial"/>
      <family val="2"/>
      <charset val="204"/>
    </font>
    <font>
      <sz val="12"/>
      <color indexed="17"/>
      <name val="Times New Roman"/>
      <family val="1"/>
      <charset val="204"/>
    </font>
    <font>
      <b/>
      <sz val="12"/>
      <color indexed="17"/>
      <name val="Times New Roman"/>
      <family val="1"/>
      <charset val="204"/>
    </font>
    <font>
      <sz val="20"/>
      <color indexed="17"/>
      <name val="Times New Roman"/>
      <family val="1"/>
      <charset val="204"/>
    </font>
    <font>
      <sz val="10"/>
      <color indexed="10"/>
      <name val="Times New Roman"/>
      <family val="1"/>
      <charset val="204"/>
    </font>
    <font>
      <b/>
      <sz val="12"/>
      <color indexed="10"/>
      <name val="Arial Cyr"/>
      <charset val="204"/>
    </font>
    <font>
      <sz val="20"/>
      <name val="Times New Roman"/>
      <family val="1"/>
      <charset val="204"/>
    </font>
    <font>
      <sz val="10"/>
      <name val="MS Sans Serif"/>
      <family val="2"/>
      <charset val="204"/>
    </font>
    <font>
      <sz val="10"/>
      <color indexed="10"/>
      <name val="Arial Cyr"/>
      <charset val="204"/>
    </font>
    <font>
      <b/>
      <sz val="14"/>
      <color indexed="17"/>
      <name val="Times New Roman"/>
      <family val="1"/>
      <charset val="204"/>
    </font>
    <font>
      <b/>
      <sz val="14"/>
      <color indexed="10"/>
      <name val="Arial Cyr"/>
      <charset val="204"/>
    </font>
    <font>
      <sz val="7"/>
      <name val="Times New Roman"/>
      <family val="1"/>
      <charset val="204"/>
    </font>
    <font>
      <b/>
      <sz val="9"/>
      <name val="Times New Roman"/>
      <family val="1"/>
      <charset val="204"/>
    </font>
    <font>
      <b/>
      <sz val="11"/>
      <color indexed="10"/>
      <name val="Times New Roman"/>
      <family val="1"/>
      <charset val="204"/>
    </font>
    <font>
      <sz val="10"/>
      <name val="Arial CYR"/>
      <family val="2"/>
      <charset val="204"/>
    </font>
    <font>
      <i/>
      <sz val="8"/>
      <name val="Times New Roman"/>
      <family val="1"/>
      <charset val="204"/>
    </font>
    <font>
      <b/>
      <sz val="10"/>
      <name val="Arial"/>
      <family val="2"/>
      <charset val="204"/>
    </font>
    <font>
      <sz val="7"/>
      <name val="MS Sans Serif"/>
      <family val="2"/>
      <charset val="204"/>
    </font>
    <font>
      <i/>
      <sz val="18"/>
      <name val="Times New Roman"/>
      <family val="1"/>
      <charset val="204"/>
    </font>
    <font>
      <sz val="18"/>
      <color rgb="FFFF0000"/>
      <name val="Times New Roman"/>
      <family val="1"/>
      <charset val="204"/>
    </font>
    <font>
      <sz val="24"/>
      <name val="Times New Roman"/>
      <family val="1"/>
      <charset val="204"/>
    </font>
    <font>
      <sz val="16"/>
      <name val="Times New Roman Cyr"/>
      <charset val="204"/>
    </font>
    <font>
      <b/>
      <sz val="18"/>
      <name val="Times New Roman Cyr"/>
      <charset val="204"/>
    </font>
    <font>
      <sz val="16"/>
      <name val="Times New Roman Cyr"/>
      <family val="1"/>
      <charset val="204"/>
    </font>
    <font>
      <i/>
      <sz val="16"/>
      <name val="Times New Roman Cyr"/>
      <charset val="204"/>
    </font>
    <font>
      <i/>
      <sz val="16"/>
      <name val="Times New Roman Cyr"/>
      <family val="1"/>
      <charset val="204"/>
    </font>
    <font>
      <b/>
      <i/>
      <sz val="16"/>
      <name val="Times New Roman Cyr"/>
      <family val="1"/>
      <charset val="204"/>
    </font>
    <font>
      <i/>
      <sz val="20"/>
      <name val="Times New Roman Cyr"/>
      <charset val="204"/>
    </font>
    <font>
      <i/>
      <sz val="24"/>
      <name val="Times New Roman"/>
      <family val="1"/>
      <charset val="204"/>
    </font>
    <font>
      <i/>
      <sz val="22"/>
      <name val="Times New Roman Cyr"/>
      <charset val="204"/>
    </font>
    <font>
      <i/>
      <sz val="13"/>
      <name val="Times New Roman Cyr"/>
      <charset val="204"/>
    </font>
    <font>
      <b/>
      <i/>
      <sz val="16"/>
      <name val="Times New Roman Cyr"/>
      <charset val="204"/>
    </font>
    <font>
      <sz val="18"/>
      <name val="Times New Roman Cyr"/>
      <charset val="204"/>
    </font>
    <font>
      <b/>
      <sz val="16"/>
      <color indexed="8"/>
      <name val="Times New Roman"/>
      <family val="1"/>
      <charset val="204"/>
    </font>
    <font>
      <b/>
      <sz val="12"/>
      <name val="Arial Cyr"/>
      <family val="2"/>
      <charset val="204"/>
    </font>
    <font>
      <b/>
      <sz val="12"/>
      <name val="Arial Cyr"/>
      <charset val="204"/>
    </font>
    <font>
      <i/>
      <sz val="22"/>
      <name val="Times New Roman"/>
      <family val="1"/>
      <charset val="204"/>
    </font>
    <font>
      <sz val="22"/>
      <name val="Times New Roman"/>
      <family val="1"/>
      <charset val="204"/>
    </font>
    <font>
      <b/>
      <sz val="17"/>
      <name val="Times New Roman"/>
      <family val="1"/>
      <charset val="204"/>
    </font>
    <font>
      <sz val="9"/>
      <name val="Arial"/>
      <family val="2"/>
      <charset val="204"/>
    </font>
    <font>
      <sz val="9"/>
      <color indexed="81"/>
      <name val="Tahoma"/>
      <family val="2"/>
      <charset val="204"/>
    </font>
    <font>
      <b/>
      <sz val="12"/>
      <color rgb="FFFF0000"/>
      <name val="Times New Roman"/>
      <family val="1"/>
      <charset val="204"/>
    </font>
    <font>
      <i/>
      <sz val="11"/>
      <color theme="1"/>
      <name val="Calibri"/>
      <family val="2"/>
      <charset val="204"/>
      <scheme val="minor"/>
    </font>
    <font>
      <i/>
      <sz val="13"/>
      <name val="Times New Roman"/>
      <family val="1"/>
      <charset val="204"/>
    </font>
    <font>
      <i/>
      <vertAlign val="subscript"/>
      <sz val="14"/>
      <name val="Times New Roman"/>
      <family val="1"/>
      <charset val="204"/>
    </font>
    <font>
      <sz val="14"/>
      <color rgb="FF0000FF"/>
      <name val="Times New Roman"/>
      <family val="1"/>
      <charset val="204"/>
    </font>
    <font>
      <sz val="15"/>
      <name val="Times New Roman Cyr"/>
      <family val="1"/>
      <charset val="204"/>
    </font>
    <font>
      <b/>
      <sz val="15"/>
      <name val="Times New Roman Cyr"/>
      <family val="1"/>
      <charset val="204"/>
    </font>
    <font>
      <i/>
      <sz val="15"/>
      <name val="Times New Roman Cyr"/>
      <family val="1"/>
      <charset val="204"/>
    </font>
    <font>
      <i/>
      <sz val="15"/>
      <name val="Times New Roman Cyr"/>
      <charset val="204"/>
    </font>
    <font>
      <sz val="14"/>
      <name val="Times New Roman Cyr"/>
      <charset val="204"/>
    </font>
    <font>
      <i/>
      <sz val="12"/>
      <color theme="0"/>
      <name val="Times New Roman Cyr"/>
      <charset val="204"/>
    </font>
    <font>
      <i/>
      <sz val="12"/>
      <color rgb="FFFF0000"/>
      <name val="Times New Roman Cyr"/>
      <charset val="204"/>
    </font>
    <font>
      <b/>
      <sz val="15"/>
      <name val="Times New Roman Cyr"/>
      <charset val="204"/>
    </font>
    <font>
      <b/>
      <i/>
      <sz val="15"/>
      <name val="Times New Roman Cyr"/>
      <family val="1"/>
      <charset val="204"/>
    </font>
    <font>
      <b/>
      <sz val="16"/>
      <color rgb="FFFF0000"/>
      <name val="Times New Roman"/>
      <family val="1"/>
      <charset val="204"/>
    </font>
    <font>
      <sz val="16"/>
      <color theme="1"/>
      <name val="Times New Roman"/>
      <family val="1"/>
      <charset val="204"/>
    </font>
    <font>
      <sz val="16"/>
      <color indexed="8"/>
      <name val="Times New Roman"/>
      <family val="1"/>
      <charset val="204"/>
    </font>
    <font>
      <i/>
      <sz val="16"/>
      <name val="Arial Cyr"/>
      <charset val="204"/>
    </font>
    <font>
      <u/>
      <sz val="11"/>
      <color theme="10"/>
      <name val="Calibri"/>
      <family val="2"/>
      <charset val="204"/>
      <scheme val="minor"/>
    </font>
    <font>
      <sz val="14"/>
      <color theme="1"/>
      <name val="Calibri"/>
      <family val="2"/>
      <charset val="204"/>
    </font>
  </fonts>
  <fills count="25">
    <fill>
      <patternFill patternType="none"/>
    </fill>
    <fill>
      <patternFill patternType="gray125"/>
    </fill>
    <fill>
      <patternFill patternType="solid">
        <fgColor rgb="FFDDDDDD"/>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0"/>
        <bgColor indexed="64"/>
      </patternFill>
    </fill>
    <fill>
      <patternFill patternType="solid">
        <fgColor indexed="43"/>
        <bgColor indexed="64"/>
      </patternFill>
    </fill>
    <fill>
      <patternFill patternType="solid">
        <fgColor theme="6" tint="0.79998168889431442"/>
        <bgColor indexed="64"/>
      </patternFill>
    </fill>
    <fill>
      <patternFill patternType="solid">
        <fgColor rgb="FFCCFFFF"/>
        <bgColor indexed="64"/>
      </patternFill>
    </fill>
    <fill>
      <patternFill patternType="solid">
        <fgColor rgb="FFCCFFCC"/>
        <bgColor indexed="64"/>
      </patternFill>
    </fill>
    <fill>
      <patternFill patternType="solid">
        <fgColor theme="5" tint="0.59999389629810485"/>
        <bgColor indexed="64"/>
      </patternFill>
    </fill>
    <fill>
      <patternFill patternType="solid">
        <fgColor rgb="FFFFFFCC"/>
        <bgColor indexed="64"/>
      </patternFill>
    </fill>
    <fill>
      <patternFill patternType="solid">
        <fgColor indexed="9"/>
        <bgColor indexed="64"/>
      </patternFill>
    </fill>
    <fill>
      <patternFill patternType="solid">
        <fgColor indexed="27"/>
        <bgColor indexed="64"/>
      </patternFill>
    </fill>
    <fill>
      <patternFill patternType="solid">
        <fgColor theme="0" tint="-0.249977111117893"/>
        <bgColor indexed="64"/>
      </patternFill>
    </fill>
    <fill>
      <patternFill patternType="solid">
        <fgColor rgb="FFEAEAEA"/>
        <bgColor indexed="64"/>
      </patternFill>
    </fill>
    <fill>
      <patternFill patternType="solid">
        <fgColor indexed="41"/>
        <bgColor indexed="64"/>
      </patternFill>
    </fill>
    <fill>
      <patternFill patternType="solid">
        <fgColor indexed="13"/>
        <bgColor indexed="64"/>
      </patternFill>
    </fill>
    <fill>
      <patternFill patternType="solid">
        <fgColor theme="0" tint="-0.34998626667073579"/>
        <bgColor indexed="64"/>
      </patternFill>
    </fill>
    <fill>
      <patternFill patternType="solid">
        <fgColor indexed="44"/>
        <bgColor indexed="64"/>
      </patternFill>
    </fill>
    <fill>
      <patternFill patternType="solid">
        <fgColor indexed="16"/>
        <bgColor indexed="64"/>
      </patternFill>
    </fill>
    <fill>
      <patternFill patternType="solid">
        <fgColor indexed="42"/>
        <bgColor indexed="64"/>
      </patternFill>
    </fill>
    <fill>
      <patternFill patternType="solid">
        <fgColor indexed="26"/>
        <bgColor indexed="64"/>
      </patternFill>
    </fill>
    <fill>
      <patternFill patternType="solid">
        <fgColor theme="9" tint="0.79998168889431442"/>
        <bgColor indexed="64"/>
      </patternFill>
    </fill>
    <fill>
      <patternFill patternType="solid">
        <fgColor rgb="FFFFFF00"/>
        <bgColor indexed="64"/>
      </patternFill>
    </fill>
  </fills>
  <borders count="86">
    <border>
      <left/>
      <right/>
      <top/>
      <bottom/>
      <diagonal/>
    </border>
    <border>
      <left style="thin">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style="thin">
        <color indexed="64"/>
      </left>
      <right/>
      <top style="thin">
        <color indexed="64"/>
      </top>
      <bottom/>
      <diagonal/>
    </border>
    <border>
      <left style="thin">
        <color indexed="64"/>
      </left>
      <right/>
      <top style="medium">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top style="thin">
        <color auto="1"/>
      </top>
      <bottom style="thin">
        <color auto="1"/>
      </bottom>
      <diagonal/>
    </border>
    <border>
      <left style="hair">
        <color auto="1"/>
      </left>
      <right style="hair">
        <color auto="1"/>
      </right>
      <top style="hair">
        <color auto="1"/>
      </top>
      <bottom style="hair">
        <color auto="1"/>
      </bottom>
      <diagonal/>
    </border>
    <border>
      <left/>
      <right style="thin">
        <color auto="1"/>
      </right>
      <top style="thin">
        <color auto="1"/>
      </top>
      <bottom style="thin">
        <color auto="1"/>
      </bottom>
      <diagonal/>
    </border>
    <border>
      <left style="hair">
        <color auto="1"/>
      </left>
      <right style="hair">
        <color auto="1"/>
      </right>
      <top/>
      <bottom style="hair">
        <color auto="1"/>
      </bottom>
      <diagonal/>
    </border>
    <border>
      <left style="thin">
        <color indexed="64"/>
      </left>
      <right style="thin">
        <color indexed="64"/>
      </right>
      <top/>
      <bottom/>
      <diagonal/>
    </border>
    <border>
      <left/>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bottom style="thin">
        <color indexed="64"/>
      </bottom>
      <diagonal/>
    </border>
    <border>
      <left style="thin">
        <color indexed="64"/>
      </left>
      <right style="thin">
        <color indexed="64"/>
      </right>
      <top/>
      <bottom style="hair">
        <color indexed="64"/>
      </bottom>
      <diagonal/>
    </border>
    <border>
      <left/>
      <right/>
      <top style="thin">
        <color indexed="64"/>
      </top>
      <bottom style="hair">
        <color indexed="64"/>
      </bottom>
      <diagonal/>
    </border>
    <border>
      <left style="thin">
        <color indexed="64"/>
      </left>
      <right style="hair">
        <color indexed="64"/>
      </right>
      <top/>
      <bottom/>
      <diagonal/>
    </border>
    <border>
      <left style="hair">
        <color indexed="64"/>
      </left>
      <right style="hair">
        <color indexed="64"/>
      </right>
      <top/>
      <bottom/>
      <diagonal/>
    </border>
    <border>
      <left style="thin">
        <color indexed="64"/>
      </left>
      <right style="hair">
        <color indexed="64"/>
      </right>
      <top style="hair">
        <color indexed="64"/>
      </top>
      <bottom style="hair">
        <color indexed="64"/>
      </bottom>
      <diagonal/>
    </border>
    <border>
      <left style="medium">
        <color indexed="64"/>
      </left>
      <right/>
      <top/>
      <bottom style="thin">
        <color indexed="64"/>
      </bottom>
      <diagonal/>
    </border>
    <border>
      <left/>
      <right style="medium">
        <color indexed="64"/>
      </right>
      <top/>
      <bottom style="thin">
        <color indexed="64"/>
      </bottom>
      <diagonal/>
    </border>
    <border>
      <left style="medium">
        <color indexed="64"/>
      </left>
      <right style="medium">
        <color indexed="64"/>
      </right>
      <top/>
      <bottom style="thin">
        <color indexed="64"/>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diagonal/>
    </border>
    <border>
      <left style="medium">
        <color indexed="64"/>
      </left>
      <right/>
      <top/>
      <bottom/>
      <diagonal/>
    </border>
    <border>
      <left style="medium">
        <color indexed="64"/>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diagonal/>
    </border>
    <border>
      <left/>
      <right style="thin">
        <color indexed="64"/>
      </right>
      <top style="medium">
        <color indexed="64"/>
      </top>
      <bottom/>
      <diagonal/>
    </border>
    <border>
      <left/>
      <right style="thin">
        <color indexed="64"/>
      </right>
      <top/>
      <bottom style="medium">
        <color indexed="64"/>
      </bottom>
      <diagonal/>
    </border>
    <border>
      <left style="hair">
        <color indexed="64"/>
      </left>
      <right style="thin">
        <color indexed="64"/>
      </right>
      <top/>
      <bottom/>
      <diagonal/>
    </border>
    <border>
      <left style="hair">
        <color auto="1"/>
      </left>
      <right style="thin">
        <color indexed="64"/>
      </right>
      <top style="hair">
        <color auto="1"/>
      </top>
      <bottom style="hair">
        <color auto="1"/>
      </bottom>
      <diagonal/>
    </border>
    <border>
      <left style="hair">
        <color auto="1"/>
      </left>
      <right/>
      <top/>
      <bottom style="hair">
        <color auto="1"/>
      </bottom>
      <diagonal/>
    </border>
    <border>
      <left/>
      <right style="hair">
        <color indexed="64"/>
      </right>
      <top style="thin">
        <color indexed="64"/>
      </top>
      <bottom style="hair">
        <color indexed="64"/>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s>
  <cellStyleXfs count="19">
    <xf numFmtId="0" fontId="0" fillId="0" borderId="0"/>
    <xf numFmtId="0" fontId="5" fillId="0" borderId="0"/>
    <xf numFmtId="0" fontId="17" fillId="0" borderId="0"/>
    <xf numFmtId="0" fontId="40" fillId="0" borderId="0"/>
    <xf numFmtId="167" fontId="40" fillId="0" borderId="0" applyFont="0" applyFill="0" applyBorder="0" applyAlignment="0" applyProtection="0"/>
    <xf numFmtId="0" fontId="4" fillId="0" borderId="0"/>
    <xf numFmtId="0" fontId="40" fillId="0" borderId="0"/>
    <xf numFmtId="0" fontId="40" fillId="0" borderId="0"/>
    <xf numFmtId="0" fontId="40" fillId="0" borderId="0"/>
    <xf numFmtId="0" fontId="17" fillId="0" borderId="0"/>
    <xf numFmtId="0" fontId="40" fillId="0" borderId="0"/>
    <xf numFmtId="0" fontId="17" fillId="0" borderId="0" applyNumberFormat="0" applyFont="0" applyFill="0" applyBorder="0" applyAlignment="0" applyProtection="0">
      <alignment vertical="top"/>
    </xf>
    <xf numFmtId="0" fontId="17" fillId="0" borderId="0"/>
    <xf numFmtId="0" fontId="17" fillId="0" borderId="0"/>
    <xf numFmtId="9" fontId="124" fillId="0" borderId="0" applyFont="0" applyFill="0" applyBorder="0" applyAlignment="0" applyProtection="0"/>
    <xf numFmtId="0" fontId="3" fillId="0" borderId="0"/>
    <xf numFmtId="0" fontId="2" fillId="0" borderId="0"/>
    <xf numFmtId="0" fontId="169" fillId="0" borderId="0" applyNumberFormat="0" applyFill="0" applyBorder="0" applyAlignment="0" applyProtection="0"/>
    <xf numFmtId="0" fontId="1" fillId="0" borderId="0"/>
  </cellStyleXfs>
  <cellXfs count="1097">
    <xf numFmtId="0" fontId="0" fillId="0" borderId="0" xfId="0"/>
    <xf numFmtId="0" fontId="17" fillId="0" borderId="0" xfId="2"/>
    <xf numFmtId="0" fontId="21" fillId="0" borderId="0" xfId="2" applyFont="1"/>
    <xf numFmtId="0" fontId="22" fillId="0" borderId="16" xfId="2" applyFont="1" applyBorder="1" applyAlignment="1"/>
    <xf numFmtId="0" fontId="24" fillId="0" borderId="3" xfId="2" applyFont="1" applyBorder="1" applyAlignment="1">
      <alignment horizontal="center" vertical="center"/>
    </xf>
    <xf numFmtId="0" fontId="24" fillId="0" borderId="3" xfId="2" applyFont="1" applyFill="1" applyBorder="1" applyAlignment="1">
      <alignment horizontal="center" vertical="center"/>
    </xf>
    <xf numFmtId="0" fontId="24" fillId="5" borderId="3" xfId="2" applyFont="1" applyFill="1" applyBorder="1" applyAlignment="1">
      <alignment horizontal="center" vertical="center"/>
    </xf>
    <xf numFmtId="0" fontId="23" fillId="0" borderId="3" xfId="2" applyFont="1" applyBorder="1" applyAlignment="1">
      <alignment vertical="center" wrapText="1"/>
    </xf>
    <xf numFmtId="164" fontId="23" fillId="0" borderId="3" xfId="2" applyNumberFormat="1" applyFont="1" applyBorder="1" applyAlignment="1">
      <alignment vertical="center"/>
    </xf>
    <xf numFmtId="164" fontId="28" fillId="6" borderId="3" xfId="2" applyNumberFormat="1" applyFont="1" applyFill="1" applyBorder="1" applyAlignment="1">
      <alignment vertical="center"/>
    </xf>
    <xf numFmtId="164" fontId="23" fillId="5" borderId="3" xfId="2" applyNumberFormat="1" applyFont="1" applyFill="1" applyBorder="1" applyAlignment="1">
      <alignment vertical="center"/>
    </xf>
    <xf numFmtId="164" fontId="23" fillId="0" borderId="3" xfId="2" applyNumberFormat="1" applyFont="1" applyFill="1" applyBorder="1" applyAlignment="1">
      <alignment vertical="center"/>
    </xf>
    <xf numFmtId="164" fontId="23" fillId="7" borderId="3" xfId="2" applyNumberFormat="1" applyFont="1" applyFill="1" applyBorder="1" applyAlignment="1">
      <alignment vertical="center"/>
    </xf>
    <xf numFmtId="164" fontId="28" fillId="6" borderId="3" xfId="2" applyNumberFormat="1" applyFont="1" applyFill="1" applyBorder="1" applyAlignment="1">
      <alignment horizontal="center" vertical="center"/>
    </xf>
    <xf numFmtId="0" fontId="25" fillId="0" borderId="3" xfId="2" applyFont="1" applyBorder="1" applyAlignment="1">
      <alignment vertical="center" wrapText="1"/>
    </xf>
    <xf numFmtId="164" fontId="25" fillId="0" borderId="3" xfId="2" applyNumberFormat="1" applyFont="1" applyFill="1" applyBorder="1" applyAlignment="1">
      <alignment vertical="center"/>
    </xf>
    <xf numFmtId="164" fontId="25" fillId="5" borderId="3" xfId="2" applyNumberFormat="1" applyFont="1" applyFill="1" applyBorder="1" applyAlignment="1">
      <alignment vertical="center"/>
    </xf>
    <xf numFmtId="164" fontId="25" fillId="7" borderId="3" xfId="2" applyNumberFormat="1" applyFont="1" applyFill="1" applyBorder="1" applyAlignment="1">
      <alignment vertical="center"/>
    </xf>
    <xf numFmtId="166" fontId="30" fillId="0" borderId="0" xfId="2" applyNumberFormat="1" applyFont="1" applyBorder="1" applyAlignment="1">
      <alignment horizontal="center" vertical="center" wrapText="1"/>
    </xf>
    <xf numFmtId="0" fontId="21" fillId="0" borderId="0" xfId="2" applyFont="1" applyBorder="1"/>
    <xf numFmtId="166" fontId="30" fillId="0" borderId="3" xfId="2" applyNumberFormat="1" applyFont="1" applyBorder="1" applyAlignment="1">
      <alignment horizontal="center" vertical="center" wrapText="1"/>
    </xf>
    <xf numFmtId="0" fontId="17" fillId="0" borderId="18" xfId="2" applyBorder="1"/>
    <xf numFmtId="166" fontId="32" fillId="0" borderId="18" xfId="2" applyNumberFormat="1" applyFont="1" applyBorder="1"/>
    <xf numFmtId="0" fontId="17" fillId="0" borderId="0" xfId="2" applyFont="1"/>
    <xf numFmtId="0" fontId="33" fillId="0" borderId="18" xfId="2" applyFont="1" applyBorder="1"/>
    <xf numFmtId="166" fontId="33" fillId="0" borderId="18" xfId="2" applyNumberFormat="1" applyFont="1" applyBorder="1"/>
    <xf numFmtId="0" fontId="34" fillId="0" borderId="0" xfId="2" applyFont="1" applyAlignment="1"/>
    <xf numFmtId="0" fontId="21" fillId="0" borderId="0" xfId="2" applyFont="1" applyAlignment="1">
      <alignment vertical="center" wrapText="1"/>
    </xf>
    <xf numFmtId="0" fontId="23" fillId="0" borderId="0" xfId="2" applyFont="1" applyAlignment="1">
      <alignment horizontal="left" vertical="center" wrapText="1"/>
    </xf>
    <xf numFmtId="0" fontId="25" fillId="0" borderId="3" xfId="2" applyFont="1" applyBorder="1" applyAlignment="1">
      <alignment horizontal="left" vertical="center" wrapText="1"/>
    </xf>
    <xf numFmtId="164" fontId="33" fillId="0" borderId="18" xfId="2" applyNumberFormat="1" applyFont="1" applyBorder="1"/>
    <xf numFmtId="0" fontId="35" fillId="0" borderId="0" xfId="2" applyFont="1"/>
    <xf numFmtId="0" fontId="35" fillId="0" borderId="0" xfId="2" applyFont="1" applyAlignment="1"/>
    <xf numFmtId="0" fontId="38" fillId="0" borderId="10" xfId="2" applyFont="1" applyBorder="1" applyAlignment="1">
      <alignment horizontal="left" vertical="center" wrapText="1"/>
    </xf>
    <xf numFmtId="0" fontId="23" fillId="0" borderId="22" xfId="2" applyFont="1" applyBorder="1" applyAlignment="1">
      <alignment horizontal="left" vertical="center" wrapText="1"/>
    </xf>
    <xf numFmtId="0" fontId="31" fillId="0" borderId="3" xfId="2" applyFont="1" applyBorder="1" applyAlignment="1">
      <alignment horizontal="left" vertical="center" wrapText="1"/>
    </xf>
    <xf numFmtId="0" fontId="41" fillId="0" borderId="0" xfId="3" applyFont="1" applyAlignment="1">
      <alignment vertical="center" wrapText="1"/>
    </xf>
    <xf numFmtId="0" fontId="42" fillId="0" borderId="0" xfId="3" applyFont="1" applyAlignment="1">
      <alignment horizontal="center" vertical="center" wrapText="1"/>
    </xf>
    <xf numFmtId="0" fontId="26" fillId="0" borderId="24" xfId="3" applyFont="1" applyFill="1" applyBorder="1" applyAlignment="1">
      <alignment vertical="center" wrapText="1"/>
    </xf>
    <xf numFmtId="166" fontId="23" fillId="0" borderId="24" xfId="3" applyNumberFormat="1" applyFont="1" applyFill="1" applyBorder="1" applyAlignment="1">
      <alignment horizontal="right" vertical="center" wrapText="1"/>
    </xf>
    <xf numFmtId="166" fontId="23" fillId="0" borderId="24" xfId="4" applyNumberFormat="1" applyFont="1" applyFill="1" applyBorder="1" applyAlignment="1">
      <alignment horizontal="right" vertical="center" wrapText="1"/>
    </xf>
    <xf numFmtId="168" fontId="23" fillId="0" borderId="24" xfId="4" applyNumberFormat="1" applyFont="1" applyFill="1" applyBorder="1" applyAlignment="1">
      <alignment horizontal="right" vertical="center" wrapText="1"/>
    </xf>
    <xf numFmtId="169" fontId="23" fillId="8" borderId="24" xfId="4" applyNumberFormat="1" applyFont="1" applyFill="1" applyBorder="1" applyAlignment="1">
      <alignment horizontal="right" vertical="center" wrapText="1"/>
    </xf>
    <xf numFmtId="0" fontId="43" fillId="0" borderId="0" xfId="3" applyFont="1" applyFill="1" applyBorder="1" applyAlignment="1">
      <alignment vertical="center" wrapText="1"/>
    </xf>
    <xf numFmtId="0" fontId="44" fillId="0" borderId="0" xfId="3" applyFont="1" applyBorder="1" applyAlignment="1">
      <alignment vertical="center" wrapText="1"/>
    </xf>
    <xf numFmtId="0" fontId="26" fillId="0" borderId="25" xfId="3" applyFont="1" applyFill="1" applyBorder="1" applyAlignment="1">
      <alignment vertical="center" wrapText="1"/>
    </xf>
    <xf numFmtId="166" fontId="23" fillId="0" borderId="25" xfId="3" applyNumberFormat="1" applyFont="1" applyFill="1" applyBorder="1" applyAlignment="1">
      <alignment horizontal="right" vertical="center" wrapText="1"/>
    </xf>
    <xf numFmtId="169" fontId="23" fillId="0" borderId="25" xfId="4" applyNumberFormat="1" applyFont="1" applyFill="1" applyBorder="1" applyAlignment="1">
      <alignment horizontal="right" vertical="center" wrapText="1"/>
    </xf>
    <xf numFmtId="168" fontId="23" fillId="0" borderId="25" xfId="4" applyNumberFormat="1" applyFont="1" applyBorder="1" applyAlignment="1">
      <alignment horizontal="right" vertical="center" wrapText="1"/>
    </xf>
    <xf numFmtId="169" fontId="23" fillId="8" borderId="25" xfId="4" applyNumberFormat="1" applyFont="1" applyFill="1" applyBorder="1" applyAlignment="1">
      <alignment horizontal="right" vertical="center" wrapText="1"/>
    </xf>
    <xf numFmtId="0" fontId="43" fillId="0" borderId="0" xfId="3" applyFont="1" applyBorder="1" applyAlignment="1">
      <alignment vertical="center" wrapText="1"/>
    </xf>
    <xf numFmtId="0" fontId="43" fillId="0" borderId="0" xfId="3" applyFont="1" applyAlignment="1">
      <alignment vertical="center" wrapText="1"/>
    </xf>
    <xf numFmtId="0" fontId="30" fillId="9" borderId="26" xfId="3" applyFont="1" applyFill="1" applyBorder="1" applyAlignment="1">
      <alignment vertical="center" wrapText="1"/>
    </xf>
    <xf numFmtId="169" fontId="25" fillId="9" borderId="26" xfId="4" applyNumberFormat="1" applyFont="1" applyFill="1" applyBorder="1" applyAlignment="1">
      <alignment horizontal="right" vertical="center" wrapText="1"/>
    </xf>
    <xf numFmtId="167" fontId="25" fillId="9" borderId="26" xfId="4" applyFont="1" applyFill="1" applyBorder="1" applyAlignment="1">
      <alignment horizontal="right" vertical="center" wrapText="1"/>
    </xf>
    <xf numFmtId="0" fontId="25" fillId="0" borderId="0" xfId="3" applyFont="1" applyFill="1" applyBorder="1" applyAlignment="1">
      <alignment vertical="center" wrapText="1"/>
    </xf>
    <xf numFmtId="169" fontId="25" fillId="10" borderId="21" xfId="4" applyNumberFormat="1" applyFont="1" applyFill="1" applyBorder="1" applyAlignment="1">
      <alignment horizontal="right" vertical="center" wrapText="1"/>
    </xf>
    <xf numFmtId="169" fontId="46" fillId="10" borderId="29" xfId="4" applyNumberFormat="1" applyFont="1" applyFill="1" applyBorder="1" applyAlignment="1">
      <alignment horizontal="right" vertical="center" wrapText="1"/>
    </xf>
    <xf numFmtId="169" fontId="46" fillId="10" borderId="32" xfId="4" applyNumberFormat="1" applyFont="1" applyFill="1" applyBorder="1" applyAlignment="1">
      <alignment horizontal="right" vertical="center" wrapText="1"/>
    </xf>
    <xf numFmtId="169" fontId="25" fillId="0" borderId="21" xfId="4" applyNumberFormat="1" applyFont="1" applyFill="1" applyBorder="1" applyAlignment="1">
      <alignment horizontal="right" vertical="center" wrapText="1"/>
    </xf>
    <xf numFmtId="0" fontId="30" fillId="9" borderId="23" xfId="3" applyFont="1" applyFill="1" applyBorder="1" applyAlignment="1">
      <alignment vertical="center" wrapText="1"/>
    </xf>
    <xf numFmtId="166" fontId="25" fillId="9" borderId="23" xfId="3" applyNumberFormat="1" applyFont="1" applyFill="1" applyBorder="1" applyAlignment="1">
      <alignment horizontal="right" vertical="center" wrapText="1"/>
    </xf>
    <xf numFmtId="169" fontId="25" fillId="9" borderId="23" xfId="4" applyNumberFormat="1" applyFont="1" applyFill="1" applyBorder="1" applyAlignment="1">
      <alignment horizontal="right" vertical="center" wrapText="1"/>
    </xf>
    <xf numFmtId="167" fontId="25" fillId="9" borderId="23" xfId="4" applyFont="1" applyFill="1" applyBorder="1" applyAlignment="1">
      <alignment horizontal="right" vertical="center" wrapText="1"/>
    </xf>
    <xf numFmtId="0" fontId="44" fillId="0" borderId="0" xfId="3" applyFont="1" applyAlignment="1">
      <alignment vertical="center" wrapText="1"/>
    </xf>
    <xf numFmtId="169" fontId="23" fillId="8" borderId="23" xfId="4" applyNumberFormat="1" applyFont="1" applyFill="1" applyBorder="1" applyAlignment="1">
      <alignment horizontal="right" vertical="center" wrapText="1"/>
    </xf>
    <xf numFmtId="0" fontId="47" fillId="0" borderId="0" xfId="3" applyFont="1" applyFill="1" applyBorder="1" applyAlignment="1">
      <alignment horizontal="left" vertical="center" wrapText="1"/>
    </xf>
    <xf numFmtId="171" fontId="47" fillId="0" borderId="0" xfId="3" applyNumberFormat="1" applyFont="1" applyFill="1" applyBorder="1" applyAlignment="1">
      <alignment horizontal="right" vertical="center" wrapText="1"/>
    </xf>
    <xf numFmtId="0" fontId="48" fillId="11" borderId="0" xfId="3" applyNumberFormat="1" applyFont="1" applyFill="1" applyBorder="1" applyAlignment="1">
      <alignment vertical="center" wrapText="1"/>
    </xf>
    <xf numFmtId="0" fontId="43" fillId="0" borderId="0" xfId="3" applyFont="1" applyFill="1" applyAlignment="1">
      <alignment vertical="center" wrapText="1"/>
    </xf>
    <xf numFmtId="0" fontId="23" fillId="11" borderId="0" xfId="3" applyNumberFormat="1" applyFont="1" applyFill="1" applyBorder="1" applyAlignment="1">
      <alignment vertical="center" wrapText="1"/>
    </xf>
    <xf numFmtId="0" fontId="23" fillId="0" borderId="0" xfId="3" applyNumberFormat="1" applyFont="1" applyFill="1" applyAlignment="1">
      <alignment vertical="center" wrapText="1"/>
    </xf>
    <xf numFmtId="2" fontId="25" fillId="0" borderId="0" xfId="3" applyNumberFormat="1" applyFont="1" applyFill="1" applyAlignment="1">
      <alignment horizontal="right" vertical="center" wrapText="1"/>
    </xf>
    <xf numFmtId="0" fontId="23" fillId="0" borderId="0" xfId="3" applyFont="1" applyFill="1" applyAlignment="1">
      <alignment vertical="center" wrapText="1"/>
    </xf>
    <xf numFmtId="0" fontId="43" fillId="0" borderId="0" xfId="3" applyFont="1"/>
    <xf numFmtId="0" fontId="51" fillId="0" borderId="0" xfId="3" applyFont="1" applyAlignment="1">
      <alignment vertical="center" wrapText="1"/>
    </xf>
    <xf numFmtId="168" fontId="19" fillId="0" borderId="37" xfId="4" applyNumberFormat="1" applyFont="1" applyFill="1" applyBorder="1" applyAlignment="1">
      <alignment horizontal="center" vertical="center" wrapText="1"/>
    </xf>
    <xf numFmtId="168" fontId="19" fillId="0" borderId="25" xfId="4" applyNumberFormat="1" applyFont="1" applyFill="1" applyBorder="1" applyAlignment="1">
      <alignment horizontal="center" vertical="center" wrapText="1"/>
    </xf>
    <xf numFmtId="168" fontId="19" fillId="0" borderId="35" xfId="4" applyNumberFormat="1" applyFont="1" applyFill="1" applyBorder="1" applyAlignment="1">
      <alignment horizontal="center" vertical="center" wrapText="1"/>
    </xf>
    <xf numFmtId="169" fontId="19" fillId="8" borderId="24" xfId="4" applyNumberFormat="1" applyFont="1" applyFill="1" applyBorder="1" applyAlignment="1">
      <alignment horizontal="right" vertical="center" wrapText="1"/>
    </xf>
    <xf numFmtId="168" fontId="19" fillId="0" borderId="36" xfId="4" applyNumberFormat="1" applyFont="1" applyFill="1" applyBorder="1" applyAlignment="1">
      <alignment horizontal="center" vertical="center" wrapText="1"/>
    </xf>
    <xf numFmtId="169" fontId="19" fillId="8" borderId="25" xfId="4" applyNumberFormat="1" applyFont="1" applyFill="1" applyBorder="1" applyAlignment="1">
      <alignment horizontal="right" vertical="center" wrapText="1"/>
    </xf>
    <xf numFmtId="168" fontId="19" fillId="0" borderId="24" xfId="4" applyNumberFormat="1" applyFont="1" applyFill="1" applyBorder="1" applyAlignment="1">
      <alignment horizontal="center" vertical="center" wrapText="1"/>
    </xf>
    <xf numFmtId="168" fontId="19" fillId="0" borderId="40" xfId="4" applyNumberFormat="1" applyFont="1" applyFill="1" applyBorder="1" applyAlignment="1">
      <alignment horizontal="center" vertical="center" wrapText="1"/>
    </xf>
    <xf numFmtId="0" fontId="30" fillId="0" borderId="0" xfId="3" applyFont="1" applyFill="1" applyBorder="1" applyAlignment="1">
      <alignment horizontal="left" vertical="center" wrapText="1"/>
    </xf>
    <xf numFmtId="169" fontId="19" fillId="8" borderId="23" xfId="4" applyNumberFormat="1" applyFont="1" applyFill="1" applyBorder="1" applyAlignment="1">
      <alignment horizontal="right" vertical="center" wrapText="1"/>
    </xf>
    <xf numFmtId="0" fontId="30" fillId="10" borderId="0" xfId="3" applyFont="1" applyFill="1" applyBorder="1" applyAlignment="1">
      <alignment horizontal="left" vertical="center" wrapText="1"/>
    </xf>
    <xf numFmtId="0" fontId="30" fillId="10" borderId="0" xfId="3" applyFont="1" applyFill="1" applyBorder="1" applyAlignment="1">
      <alignment vertical="center" wrapText="1"/>
    </xf>
    <xf numFmtId="0" fontId="23" fillId="0" borderId="0" xfId="7" applyFont="1" applyAlignment="1">
      <alignment vertical="center" wrapText="1"/>
    </xf>
    <xf numFmtId="0" fontId="25" fillId="4" borderId="3" xfId="7" applyFont="1" applyFill="1" applyBorder="1" applyAlignment="1">
      <alignment horizontal="center" vertical="center" wrapText="1"/>
    </xf>
    <xf numFmtId="0" fontId="23" fillId="0" borderId="0" xfId="8" applyFont="1" applyAlignment="1">
      <alignment vertical="center" wrapText="1"/>
    </xf>
    <xf numFmtId="0" fontId="25" fillId="0" borderId="0" xfId="8" applyFont="1" applyAlignment="1">
      <alignment vertical="center" wrapText="1"/>
    </xf>
    <xf numFmtId="0" fontId="25" fillId="0" borderId="0" xfId="8" applyFont="1" applyBorder="1" applyAlignment="1">
      <alignment vertical="center" wrapText="1"/>
    </xf>
    <xf numFmtId="0" fontId="25" fillId="0" borderId="0" xfId="8" applyFont="1" applyBorder="1" applyAlignment="1">
      <alignment horizontal="center" vertical="center" wrapText="1"/>
    </xf>
    <xf numFmtId="0" fontId="25" fillId="0" borderId="0" xfId="8" applyFont="1" applyBorder="1" applyAlignment="1">
      <alignment horizontal="right" vertical="center" wrapText="1"/>
    </xf>
    <xf numFmtId="168" fontId="25" fillId="0" borderId="0" xfId="4" applyNumberFormat="1" applyFont="1" applyBorder="1" applyAlignment="1">
      <alignment vertical="center"/>
    </xf>
    <xf numFmtId="168" fontId="25" fillId="0" borderId="0" xfId="8" applyNumberFormat="1" applyFont="1" applyBorder="1" applyAlignment="1">
      <alignment horizontal="right" vertical="center" wrapText="1"/>
    </xf>
    <xf numFmtId="1" fontId="25" fillId="0" borderId="0" xfId="8" applyNumberFormat="1" applyFont="1" applyBorder="1" applyAlignment="1">
      <alignment vertical="center" wrapText="1"/>
    </xf>
    <xf numFmtId="0" fontId="25" fillId="0" borderId="0" xfId="7" applyFont="1" applyAlignment="1">
      <alignment vertical="center" wrapText="1"/>
    </xf>
    <xf numFmtId="0" fontId="23" fillId="0" borderId="0" xfId="7" applyFont="1" applyBorder="1" applyAlignment="1">
      <alignment vertical="center" wrapText="1"/>
    </xf>
    <xf numFmtId="0" fontId="25" fillId="0" borderId="0" xfId="7" applyFont="1" applyBorder="1" applyAlignment="1">
      <alignment vertical="center" wrapText="1"/>
    </xf>
    <xf numFmtId="164" fontId="25" fillId="0" borderId="0" xfId="7" applyNumberFormat="1" applyFont="1" applyBorder="1" applyAlignment="1">
      <alignment horizontal="right" wrapText="1"/>
    </xf>
    <xf numFmtId="0" fontId="40" fillId="0" borderId="0" xfId="8"/>
    <xf numFmtId="49" fontId="60" fillId="0" borderId="0" xfId="8" applyNumberFormat="1" applyFont="1" applyFill="1" applyBorder="1" applyAlignment="1">
      <alignment horizontal="center" vertical="center" wrapText="1"/>
    </xf>
    <xf numFmtId="49" fontId="22" fillId="2" borderId="3" xfId="8" applyNumberFormat="1" applyFont="1" applyFill="1" applyBorder="1" applyAlignment="1">
      <alignment horizontal="center" vertical="center" wrapText="1"/>
    </xf>
    <xf numFmtId="49" fontId="19" fillId="0" borderId="0" xfId="8" applyNumberFormat="1" applyFont="1" applyBorder="1" applyAlignment="1">
      <alignment horizontal="center" vertical="center" wrapText="1"/>
    </xf>
    <xf numFmtId="0" fontId="18" fillId="12" borderId="3" xfId="8" applyFont="1" applyFill="1" applyBorder="1" applyAlignment="1">
      <alignment horizontal="center" wrapText="1"/>
    </xf>
    <xf numFmtId="3" fontId="18" fillId="0" borderId="3" xfId="8" applyNumberFormat="1" applyFont="1" applyFill="1" applyBorder="1" applyAlignment="1">
      <alignment horizontal="center" wrapText="1"/>
    </xf>
    <xf numFmtId="4" fontId="19" fillId="0" borderId="3" xfId="8" applyNumberFormat="1" applyFont="1" applyFill="1" applyBorder="1" applyAlignment="1">
      <alignment horizontal="center" wrapText="1"/>
    </xf>
    <xf numFmtId="0" fontId="19" fillId="0" borderId="3" xfId="8" applyFont="1" applyFill="1" applyBorder="1" applyAlignment="1">
      <alignment horizontal="center" wrapText="1"/>
    </xf>
    <xf numFmtId="3" fontId="60" fillId="0" borderId="3" xfId="8" applyNumberFormat="1" applyFont="1" applyFill="1" applyBorder="1" applyAlignment="1">
      <alignment horizontal="center" wrapText="1"/>
    </xf>
    <xf numFmtId="3" fontId="60" fillId="13" borderId="0" xfId="8" applyNumberFormat="1" applyFont="1" applyFill="1" applyBorder="1" applyAlignment="1">
      <alignment horizontal="center" wrapText="1"/>
    </xf>
    <xf numFmtId="0" fontId="18" fillId="0" borderId="3" xfId="8" applyFont="1" applyFill="1" applyBorder="1" applyAlignment="1">
      <alignment horizontal="center" wrapText="1"/>
    </xf>
    <xf numFmtId="0" fontId="62" fillId="0" borderId="0" xfId="8" applyFont="1"/>
    <xf numFmtId="3" fontId="40" fillId="0" borderId="0" xfId="8" applyNumberFormat="1"/>
    <xf numFmtId="3" fontId="19" fillId="0" borderId="3" xfId="8" applyNumberFormat="1" applyFont="1" applyFill="1" applyBorder="1" applyAlignment="1">
      <alignment horizontal="center" wrapText="1"/>
    </xf>
    <xf numFmtId="3" fontId="63" fillId="0" borderId="3" xfId="8" applyNumberFormat="1" applyFont="1" applyFill="1" applyBorder="1" applyAlignment="1">
      <alignment horizontal="center" wrapText="1"/>
    </xf>
    <xf numFmtId="0" fontId="40" fillId="14" borderId="0" xfId="8" applyFill="1"/>
    <xf numFmtId="3" fontId="60" fillId="14" borderId="0" xfId="8" applyNumberFormat="1" applyFont="1" applyFill="1" applyBorder="1" applyAlignment="1">
      <alignment horizontal="center" wrapText="1"/>
    </xf>
    <xf numFmtId="0" fontId="65" fillId="0" borderId="0" xfId="8" applyFont="1"/>
    <xf numFmtId="3" fontId="65" fillId="0" borderId="0" xfId="8" applyNumberFormat="1" applyFont="1"/>
    <xf numFmtId="9" fontId="19" fillId="0" borderId="3" xfId="8" applyNumberFormat="1" applyFont="1" applyFill="1" applyBorder="1" applyAlignment="1">
      <alignment horizontal="center" wrapText="1"/>
    </xf>
    <xf numFmtId="164" fontId="19" fillId="0" borderId="3" xfId="8" applyNumberFormat="1" applyFont="1" applyFill="1" applyBorder="1" applyAlignment="1">
      <alignment horizontal="center" wrapText="1"/>
    </xf>
    <xf numFmtId="0" fontId="40" fillId="0" borderId="0" xfId="8" applyFill="1"/>
    <xf numFmtId="164" fontId="18" fillId="0" borderId="3" xfId="8" applyNumberFormat="1" applyFont="1" applyFill="1" applyBorder="1" applyAlignment="1">
      <alignment horizontal="center" wrapText="1"/>
    </xf>
    <xf numFmtId="165" fontId="19" fillId="0" borderId="3" xfId="8" applyNumberFormat="1" applyFont="1" applyFill="1" applyBorder="1" applyAlignment="1">
      <alignment horizontal="center" wrapText="1"/>
    </xf>
    <xf numFmtId="9" fontId="28" fillId="0" borderId="3" xfId="8" applyNumberFormat="1" applyFont="1" applyFill="1" applyBorder="1" applyAlignment="1">
      <alignment horizontal="center" wrapText="1"/>
    </xf>
    <xf numFmtId="3" fontId="52" fillId="0" borderId="3" xfId="8" applyNumberFormat="1" applyFont="1" applyFill="1" applyBorder="1" applyAlignment="1">
      <alignment horizontal="center" wrapText="1"/>
    </xf>
    <xf numFmtId="0" fontId="66" fillId="0" borderId="3" xfId="8" applyFont="1" applyFill="1" applyBorder="1" applyAlignment="1">
      <alignment horizontal="center" wrapText="1"/>
    </xf>
    <xf numFmtId="3" fontId="23" fillId="0" borderId="3" xfId="8" applyNumberFormat="1" applyFont="1" applyFill="1" applyBorder="1" applyAlignment="1">
      <alignment horizontal="center" wrapText="1"/>
    </xf>
    <xf numFmtId="164" fontId="23" fillId="0" borderId="3" xfId="8" applyNumberFormat="1" applyFont="1" applyFill="1" applyBorder="1" applyAlignment="1">
      <alignment horizontal="center" wrapText="1"/>
    </xf>
    <xf numFmtId="3" fontId="48" fillId="0" borderId="3" xfId="8" applyNumberFormat="1" applyFont="1" applyFill="1" applyBorder="1" applyAlignment="1">
      <alignment horizontal="center" wrapText="1"/>
    </xf>
    <xf numFmtId="3" fontId="67" fillId="0" borderId="3" xfId="8" applyNumberFormat="1" applyFont="1" applyFill="1" applyBorder="1" applyAlignment="1">
      <alignment horizontal="center" wrapText="1"/>
    </xf>
    <xf numFmtId="0" fontId="19" fillId="0" borderId="0" xfId="8" applyFont="1" applyFill="1" applyBorder="1" applyAlignment="1">
      <alignment horizontal="left"/>
    </xf>
    <xf numFmtId="4" fontId="19" fillId="0" borderId="0" xfId="8" applyNumberFormat="1" applyFont="1" applyFill="1" applyBorder="1" applyAlignment="1">
      <alignment horizontal="center" wrapText="1"/>
    </xf>
    <xf numFmtId="0" fontId="40" fillId="0" borderId="0" xfId="8" applyBorder="1"/>
    <xf numFmtId="0" fontId="62" fillId="0" borderId="3" xfId="8" applyFont="1" applyFill="1" applyBorder="1"/>
    <xf numFmtId="3" fontId="62" fillId="0" borderId="3" xfId="8" applyNumberFormat="1" applyFont="1" applyFill="1" applyBorder="1" applyAlignment="1">
      <alignment horizontal="center"/>
    </xf>
    <xf numFmtId="1" fontId="62" fillId="0" borderId="3" xfId="8" applyNumberFormat="1" applyFont="1" applyFill="1" applyBorder="1" applyAlignment="1">
      <alignment horizontal="center"/>
    </xf>
    <xf numFmtId="3" fontId="71" fillId="0" borderId="3" xfId="8" applyNumberFormat="1" applyFont="1" applyFill="1" applyBorder="1" applyAlignment="1">
      <alignment horizontal="center"/>
    </xf>
    <xf numFmtId="0" fontId="19" fillId="0" borderId="34" xfId="8" applyFont="1" applyFill="1" applyBorder="1" applyAlignment="1">
      <alignment horizontal="left"/>
    </xf>
    <xf numFmtId="0" fontId="21" fillId="0" borderId="0" xfId="8" applyFont="1"/>
    <xf numFmtId="0" fontId="22" fillId="0" borderId="0" xfId="8" applyFont="1"/>
    <xf numFmtId="164" fontId="22" fillId="0" borderId="0" xfId="8" applyNumberFormat="1" applyFont="1"/>
    <xf numFmtId="0" fontId="30" fillId="0" borderId="3" xfId="8" applyFont="1" applyFill="1" applyBorder="1"/>
    <xf numFmtId="0" fontId="30" fillId="0" borderId="3" xfId="8" applyFont="1" applyFill="1" applyBorder="1" applyAlignment="1">
      <alignment wrapText="1"/>
    </xf>
    <xf numFmtId="0" fontId="26" fillId="0" borderId="3" xfId="8" applyFont="1" applyFill="1" applyBorder="1" applyAlignment="1">
      <alignment horizontal="center" wrapText="1"/>
    </xf>
    <xf numFmtId="164" fontId="30" fillId="0" borderId="3" xfId="8" applyNumberFormat="1" applyFont="1" applyFill="1" applyBorder="1" applyAlignment="1">
      <alignment horizontal="center"/>
    </xf>
    <xf numFmtId="164" fontId="21" fillId="0" borderId="0" xfId="8" applyNumberFormat="1" applyFont="1"/>
    <xf numFmtId="0" fontId="30" fillId="0" borderId="41" xfId="8" applyFont="1" applyFill="1" applyBorder="1"/>
    <xf numFmtId="0" fontId="30" fillId="0" borderId="42" xfId="8" applyFont="1" applyFill="1" applyBorder="1" applyAlignment="1">
      <alignment wrapText="1"/>
    </xf>
    <xf numFmtId="0" fontId="26" fillId="0" borderId="42" xfId="8" applyFont="1" applyFill="1" applyBorder="1" applyAlignment="1">
      <alignment horizontal="center" wrapText="1"/>
    </xf>
    <xf numFmtId="164" fontId="30" fillId="0" borderId="42" xfId="8" applyNumberFormat="1" applyFont="1" applyFill="1" applyBorder="1" applyAlignment="1">
      <alignment horizontal="center"/>
    </xf>
    <xf numFmtId="0" fontId="30" fillId="0" borderId="3" xfId="8" applyFont="1" applyFill="1" applyBorder="1" applyAlignment="1">
      <alignment horizontal="right"/>
    </xf>
    <xf numFmtId="0" fontId="30" fillId="0" borderId="43" xfId="8" applyFont="1" applyFill="1" applyBorder="1"/>
    <xf numFmtId="0" fontId="30" fillId="0" borderId="18" xfId="8" applyFont="1" applyFill="1" applyBorder="1" applyAlignment="1">
      <alignment wrapText="1"/>
    </xf>
    <xf numFmtId="0" fontId="26" fillId="0" borderId="18" xfId="8" applyFont="1" applyFill="1" applyBorder="1" applyAlignment="1">
      <alignment horizontal="center" wrapText="1"/>
    </xf>
    <xf numFmtId="164" fontId="30" fillId="0" borderId="18" xfId="8" applyNumberFormat="1" applyFont="1" applyFill="1" applyBorder="1" applyAlignment="1">
      <alignment horizontal="center"/>
    </xf>
    <xf numFmtId="0" fontId="21" fillId="0" borderId="0" xfId="8" applyFont="1" applyFill="1"/>
    <xf numFmtId="164" fontId="21" fillId="0" borderId="0" xfId="8" applyNumberFormat="1" applyFont="1" applyFill="1"/>
    <xf numFmtId="0" fontId="27" fillId="0" borderId="3" xfId="8" applyFont="1" applyFill="1" applyBorder="1" applyAlignment="1">
      <alignment horizontal="right"/>
    </xf>
    <xf numFmtId="0" fontId="27" fillId="0" borderId="3" xfId="8" applyFont="1" applyFill="1" applyBorder="1" applyAlignment="1">
      <alignment wrapText="1"/>
    </xf>
    <xf numFmtId="0" fontId="27" fillId="0" borderId="3" xfId="8" applyFont="1" applyFill="1" applyBorder="1" applyAlignment="1">
      <alignment horizontal="center" wrapText="1"/>
    </xf>
    <xf numFmtId="164" fontId="27" fillId="0" borderId="3" xfId="8" applyNumberFormat="1" applyFont="1" applyFill="1" applyBorder="1" applyAlignment="1">
      <alignment horizontal="center"/>
    </xf>
    <xf numFmtId="0" fontId="24" fillId="0" borderId="0" xfId="8" applyFont="1" applyFill="1"/>
    <xf numFmtId="164" fontId="24" fillId="0" borderId="0" xfId="8" applyNumberFormat="1" applyFont="1" applyFill="1"/>
    <xf numFmtId="0" fontId="24" fillId="0" borderId="0" xfId="8" applyFont="1"/>
    <xf numFmtId="164" fontId="24" fillId="0" borderId="0" xfId="8" applyNumberFormat="1" applyFont="1"/>
    <xf numFmtId="175" fontId="73" fillId="0" borderId="0" xfId="8" applyNumberFormat="1" applyFont="1" applyFill="1"/>
    <xf numFmtId="164" fontId="45" fillId="0" borderId="0" xfId="8" applyNumberFormat="1" applyFont="1"/>
    <xf numFmtId="175" fontId="21" fillId="0" borderId="0" xfId="8" applyNumberFormat="1" applyFont="1" applyFill="1"/>
    <xf numFmtId="2" fontId="74" fillId="0" borderId="0" xfId="8" applyNumberFormat="1" applyFont="1"/>
    <xf numFmtId="0" fontId="74" fillId="0" borderId="0" xfId="8" applyFont="1"/>
    <xf numFmtId="0" fontId="21" fillId="0" borderId="0" xfId="8" applyFont="1" applyAlignment="1">
      <alignment horizontal="center"/>
    </xf>
    <xf numFmtId="0" fontId="26" fillId="0" borderId="0" xfId="9" applyFont="1" applyAlignment="1">
      <alignment vertical="top"/>
    </xf>
    <xf numFmtId="0" fontId="26" fillId="5" borderId="0" xfId="9" applyFont="1" applyFill="1" applyAlignment="1">
      <alignment vertical="top" wrapText="1"/>
    </xf>
    <xf numFmtId="0" fontId="75" fillId="0" borderId="0" xfId="9" applyFont="1" applyAlignment="1">
      <alignment vertical="top"/>
    </xf>
    <xf numFmtId="0" fontId="26" fillId="0" borderId="0" xfId="9" applyFont="1" applyAlignment="1">
      <alignment horizontal="center" vertical="top"/>
    </xf>
    <xf numFmtId="0" fontId="26" fillId="0" borderId="0" xfId="9" applyFont="1" applyFill="1" applyAlignment="1">
      <alignment vertical="top"/>
    </xf>
    <xf numFmtId="0" fontId="76" fillId="0" borderId="0" xfId="9" applyFont="1" applyBorder="1" applyAlignment="1">
      <alignment vertical="top"/>
    </xf>
    <xf numFmtId="172" fontId="76" fillId="0" borderId="0" xfId="9" applyNumberFormat="1" applyFont="1" applyBorder="1" applyAlignment="1">
      <alignment horizontal="center" vertical="top"/>
    </xf>
    <xf numFmtId="0" fontId="76" fillId="0" borderId="0" xfId="9" applyFont="1" applyAlignment="1">
      <alignment vertical="top"/>
    </xf>
    <xf numFmtId="0" fontId="26" fillId="0" borderId="0" xfId="9" applyFont="1" applyBorder="1" applyAlignment="1">
      <alignment vertical="top"/>
    </xf>
    <xf numFmtId="0" fontId="26" fillId="0" borderId="3" xfId="9" applyFont="1" applyFill="1" applyBorder="1" applyAlignment="1">
      <alignment horizontal="center" vertical="top" wrapText="1"/>
    </xf>
    <xf numFmtId="3" fontId="26" fillId="0" borderId="3" xfId="9" applyNumberFormat="1" applyFont="1" applyFill="1" applyBorder="1" applyAlignment="1">
      <alignment horizontal="center" vertical="center"/>
    </xf>
    <xf numFmtId="0" fontId="26" fillId="0" borderId="3" xfId="9" applyFont="1" applyFill="1" applyBorder="1" applyAlignment="1">
      <alignment horizontal="center" vertical="center"/>
    </xf>
    <xf numFmtId="164" fontId="26" fillId="0" borderId="3" xfId="9" applyNumberFormat="1" applyFont="1" applyFill="1" applyBorder="1" applyAlignment="1">
      <alignment horizontal="center" vertical="top" wrapText="1"/>
    </xf>
    <xf numFmtId="164" fontId="26" fillId="0" borderId="3" xfId="9" applyNumberFormat="1" applyFont="1" applyFill="1" applyBorder="1" applyAlignment="1">
      <alignment horizontal="center" vertical="center"/>
    </xf>
    <xf numFmtId="164" fontId="30" fillId="0" borderId="3" xfId="9" applyNumberFormat="1" applyFont="1" applyFill="1" applyBorder="1" applyAlignment="1">
      <alignment vertical="top" wrapText="1"/>
    </xf>
    <xf numFmtId="164" fontId="30" fillId="0" borderId="3" xfId="9" applyNumberFormat="1" applyFont="1" applyFill="1" applyBorder="1" applyAlignment="1">
      <alignment horizontal="center" vertical="center" wrapText="1"/>
    </xf>
    <xf numFmtId="176" fontId="30" fillId="0" borderId="0" xfId="9" applyNumberFormat="1" applyFont="1" applyBorder="1" applyAlignment="1">
      <alignment vertical="top"/>
    </xf>
    <xf numFmtId="0" fontId="30" fillId="0" borderId="0" xfId="9" applyFont="1" applyBorder="1" applyAlignment="1">
      <alignment vertical="top"/>
    </xf>
    <xf numFmtId="0" fontId="30" fillId="0" borderId="0" xfId="9" applyFont="1" applyFill="1" applyBorder="1" applyAlignment="1">
      <alignment vertical="top"/>
    </xf>
    <xf numFmtId="0" fontId="26" fillId="0" borderId="3" xfId="9" applyFont="1" applyFill="1" applyBorder="1" applyAlignment="1">
      <alignment horizontal="left" vertical="center" wrapText="1"/>
    </xf>
    <xf numFmtId="0" fontId="26" fillId="0" borderId="0" xfId="9" applyFont="1" applyBorder="1" applyAlignment="1">
      <alignment horizontal="left" vertical="center"/>
    </xf>
    <xf numFmtId="0" fontId="26" fillId="0" borderId="0" xfId="9" applyFont="1" applyBorder="1" applyAlignment="1">
      <alignment vertical="top" wrapText="1"/>
    </xf>
    <xf numFmtId="164" fontId="26" fillId="0" borderId="0" xfId="9" applyNumberFormat="1" applyFont="1" applyBorder="1" applyAlignment="1">
      <alignment horizontal="center" vertical="top"/>
    </xf>
    <xf numFmtId="164" fontId="26" fillId="0" borderId="0" xfId="9" applyNumberFormat="1" applyFont="1" applyBorder="1" applyAlignment="1">
      <alignment horizontal="center" vertical="top" wrapText="1"/>
    </xf>
    <xf numFmtId="176" fontId="26" fillId="0" borderId="0" xfId="9" applyNumberFormat="1" applyFont="1" applyFill="1" applyBorder="1" applyAlignment="1">
      <alignment horizontal="center" vertical="top" wrapText="1"/>
    </xf>
    <xf numFmtId="164" fontId="30" fillId="16" borderId="0" xfId="9" applyNumberFormat="1" applyFont="1" applyFill="1" applyBorder="1" applyAlignment="1">
      <alignment horizontal="center" vertical="center" wrapText="1"/>
    </xf>
    <xf numFmtId="0" fontId="26" fillId="0" borderId="0" xfId="9" applyFont="1" applyBorder="1" applyAlignment="1">
      <alignment horizontal="center" vertical="top"/>
    </xf>
    <xf numFmtId="0" fontId="26" fillId="0" borderId="0" xfId="9" applyFont="1" applyAlignment="1">
      <alignment vertical="top" wrapText="1"/>
    </xf>
    <xf numFmtId="0" fontId="21" fillId="0" borderId="0" xfId="9" applyFont="1" applyAlignment="1">
      <alignment horizontal="center" vertical="top"/>
    </xf>
    <xf numFmtId="0" fontId="21" fillId="0" borderId="0" xfId="9" applyFont="1" applyAlignment="1">
      <alignment vertical="top"/>
    </xf>
    <xf numFmtId="0" fontId="77" fillId="17" borderId="0" xfId="9" applyFont="1" applyFill="1" applyBorder="1" applyAlignment="1">
      <alignment horizontal="center" vertical="top"/>
    </xf>
    <xf numFmtId="0" fontId="78" fillId="0" borderId="0" xfId="9" applyFont="1" applyAlignment="1">
      <alignment vertical="top"/>
    </xf>
    <xf numFmtId="164" fontId="79" fillId="0" borderId="0" xfId="9" applyNumberFormat="1" applyFont="1" applyAlignment="1">
      <alignment vertical="top"/>
    </xf>
    <xf numFmtId="0" fontId="21" fillId="0" borderId="0" xfId="9" applyFont="1" applyBorder="1" applyAlignment="1">
      <alignment vertical="top"/>
    </xf>
    <xf numFmtId="0" fontId="22" fillId="0" borderId="0" xfId="9" applyFont="1" applyBorder="1" applyAlignment="1">
      <alignment vertical="top"/>
    </xf>
    <xf numFmtId="0" fontId="21" fillId="0" borderId="0" xfId="9" applyFont="1" applyAlignment="1"/>
    <xf numFmtId="0" fontId="21" fillId="0" borderId="0" xfId="9" applyFont="1"/>
    <xf numFmtId="0" fontId="21" fillId="0" borderId="0" xfId="9" applyFont="1" applyBorder="1" applyAlignment="1"/>
    <xf numFmtId="0" fontId="21" fillId="0" borderId="0" xfId="9" applyFont="1" applyBorder="1"/>
    <xf numFmtId="0" fontId="21" fillId="18" borderId="0" xfId="9" applyFont="1" applyFill="1" applyBorder="1" applyAlignment="1">
      <alignment vertical="top"/>
    </xf>
    <xf numFmtId="0" fontId="21" fillId="0" borderId="0" xfId="9" applyFont="1" applyAlignment="1">
      <alignment horizontal="center"/>
    </xf>
    <xf numFmtId="0" fontId="21" fillId="18" borderId="0" xfId="9" applyFont="1" applyFill="1" applyAlignment="1">
      <alignment horizontal="center"/>
    </xf>
    <xf numFmtId="3" fontId="40" fillId="0" borderId="0" xfId="8" applyNumberFormat="1" applyBorder="1"/>
    <xf numFmtId="3" fontId="83" fillId="5" borderId="3" xfId="8" applyNumberFormat="1" applyFont="1" applyFill="1" applyBorder="1"/>
    <xf numFmtId="0" fontId="40" fillId="0" borderId="0" xfId="8" applyAlignment="1">
      <alignment vertical="center"/>
    </xf>
    <xf numFmtId="0" fontId="84" fillId="0" borderId="0" xfId="8" applyFont="1" applyBorder="1"/>
    <xf numFmtId="0" fontId="84" fillId="0" borderId="0" xfId="8" applyFont="1"/>
    <xf numFmtId="0" fontId="85" fillId="0" borderId="0" xfId="8" applyFont="1" applyBorder="1"/>
    <xf numFmtId="0" fontId="85" fillId="0" borderId="0" xfId="8" applyFont="1"/>
    <xf numFmtId="0" fontId="40" fillId="0" borderId="0" xfId="8" applyFill="1" applyBorder="1"/>
    <xf numFmtId="164" fontId="40" fillId="0" borderId="0" xfId="8" applyNumberFormat="1"/>
    <xf numFmtId="164" fontId="86" fillId="0" borderId="0" xfId="8" applyNumberFormat="1" applyFont="1" applyFill="1" applyBorder="1"/>
    <xf numFmtId="0" fontId="87" fillId="0" borderId="0" xfId="8" applyFont="1" applyBorder="1"/>
    <xf numFmtId="2" fontId="88" fillId="6" borderId="0" xfId="8" applyNumberFormat="1" applyFont="1" applyFill="1" applyBorder="1"/>
    <xf numFmtId="176" fontId="40" fillId="0" borderId="0" xfId="8" applyNumberFormat="1"/>
    <xf numFmtId="164" fontId="84" fillId="0" borderId="0" xfId="8" applyNumberFormat="1" applyFont="1"/>
    <xf numFmtId="176" fontId="91" fillId="0" borderId="0" xfId="8" applyNumberFormat="1" applyFont="1"/>
    <xf numFmtId="0" fontId="84" fillId="0" borderId="0" xfId="8" applyFont="1" applyFill="1"/>
    <xf numFmtId="0" fontId="92" fillId="5" borderId="3" xfId="8" applyFont="1" applyFill="1" applyBorder="1" applyAlignment="1">
      <alignment horizontal="left" wrapText="1"/>
    </xf>
    <xf numFmtId="173" fontId="95" fillId="0" borderId="0" xfId="8" applyNumberFormat="1" applyFont="1" applyFill="1" applyBorder="1"/>
    <xf numFmtId="2" fontId="40" fillId="0" borderId="0" xfId="8" applyNumberFormat="1"/>
    <xf numFmtId="0" fontId="96" fillId="0" borderId="44" xfId="8" applyFont="1" applyBorder="1" applyAlignment="1">
      <alignment horizontal="center" vertical="center"/>
    </xf>
    <xf numFmtId="0" fontId="96" fillId="0" borderId="16" xfId="8" applyFont="1" applyBorder="1" applyAlignment="1">
      <alignment horizontal="center" vertical="center"/>
    </xf>
    <xf numFmtId="166" fontId="97" fillId="0" borderId="45" xfId="8" applyNumberFormat="1" applyFont="1" applyFill="1" applyBorder="1"/>
    <xf numFmtId="166" fontId="97" fillId="0" borderId="46" xfId="8" applyNumberFormat="1" applyFont="1" applyFill="1" applyBorder="1"/>
    <xf numFmtId="172" fontId="97" fillId="0" borderId="49" xfId="8" applyNumberFormat="1" applyFont="1" applyFill="1" applyBorder="1"/>
    <xf numFmtId="172" fontId="97" fillId="0" borderId="50" xfId="8" applyNumberFormat="1" applyFont="1" applyFill="1" applyBorder="1"/>
    <xf numFmtId="164" fontId="98" fillId="19" borderId="53" xfId="8" applyNumberFormat="1" applyFont="1" applyFill="1" applyBorder="1" applyAlignment="1"/>
    <xf numFmtId="164" fontId="98" fillId="19" borderId="54" xfId="8" applyNumberFormat="1" applyFont="1" applyFill="1" applyBorder="1" applyAlignment="1"/>
    <xf numFmtId="0" fontId="98" fillId="0" borderId="55" xfId="8" applyFont="1" applyBorder="1" applyAlignment="1">
      <alignment vertical="center"/>
    </xf>
    <xf numFmtId="0" fontId="99" fillId="0" borderId="0" xfId="8" applyFont="1" applyBorder="1" applyAlignment="1">
      <alignment vertical="center"/>
    </xf>
    <xf numFmtId="164" fontId="100" fillId="0" borderId="0" xfId="8" applyNumberFormat="1" applyFont="1" applyFill="1" applyBorder="1"/>
    <xf numFmtId="164" fontId="101" fillId="19" borderId="0" xfId="8" applyNumberFormat="1" applyFont="1" applyFill="1" applyBorder="1" applyAlignment="1"/>
    <xf numFmtId="164" fontId="98" fillId="19" borderId="0" xfId="8" applyNumberFormat="1" applyFont="1" applyFill="1" applyBorder="1" applyAlignment="1"/>
    <xf numFmtId="0" fontId="104" fillId="0" borderId="0" xfId="8" applyFont="1" applyBorder="1" applyAlignment="1">
      <alignment horizontal="center" vertical="center"/>
    </xf>
    <xf numFmtId="0" fontId="105" fillId="0" borderId="0" xfId="8" applyFont="1" applyBorder="1" applyAlignment="1">
      <alignment horizontal="left" wrapText="1"/>
    </xf>
    <xf numFmtId="166" fontId="105" fillId="0" borderId="0" xfId="8" applyNumberFormat="1" applyFont="1" applyFill="1" applyBorder="1"/>
    <xf numFmtId="0" fontId="40" fillId="0" borderId="56" xfId="8" applyBorder="1"/>
    <xf numFmtId="0" fontId="40" fillId="0" borderId="9" xfId="8" applyBorder="1"/>
    <xf numFmtId="0" fontId="40" fillId="0" borderId="55" xfId="8" applyBorder="1"/>
    <xf numFmtId="0" fontId="40" fillId="0" borderId="57" xfId="8" applyBorder="1"/>
    <xf numFmtId="0" fontId="40" fillId="0" borderId="58" xfId="8" applyBorder="1"/>
    <xf numFmtId="0" fontId="40" fillId="0" borderId="2" xfId="8" applyBorder="1"/>
    <xf numFmtId="0" fontId="40" fillId="0" borderId="3" xfId="8" applyBorder="1"/>
    <xf numFmtId="0" fontId="40" fillId="0" borderId="48" xfId="8" applyBorder="1"/>
    <xf numFmtId="0" fontId="40" fillId="0" borderId="59" xfId="8" applyBorder="1"/>
    <xf numFmtId="0" fontId="40" fillId="0" borderId="60" xfId="8" applyBorder="1"/>
    <xf numFmtId="0" fontId="40" fillId="0" borderId="61" xfId="8" applyBorder="1"/>
    <xf numFmtId="0" fontId="40" fillId="0" borderId="62" xfId="8" applyBorder="1"/>
    <xf numFmtId="0" fontId="40" fillId="0" borderId="63" xfId="8" applyBorder="1"/>
    <xf numFmtId="0" fontId="40" fillId="0" borderId="64" xfId="8" applyBorder="1"/>
    <xf numFmtId="0" fontId="40" fillId="0" borderId="65" xfId="8" applyBorder="1"/>
    <xf numFmtId="0" fontId="40" fillId="20" borderId="57" xfId="8" applyFill="1" applyBorder="1"/>
    <xf numFmtId="0" fontId="40" fillId="0" borderId="66" xfId="8" applyBorder="1"/>
    <xf numFmtId="0" fontId="40" fillId="0" borderId="67" xfId="8" applyBorder="1"/>
    <xf numFmtId="0" fontId="40" fillId="0" borderId="7" xfId="8" applyBorder="1"/>
    <xf numFmtId="0" fontId="22" fillId="10" borderId="0" xfId="8" applyFont="1" applyFill="1" applyBorder="1" applyAlignment="1">
      <alignment horizontal="center" vertical="center" wrapText="1"/>
    </xf>
    <xf numFmtId="0" fontId="21" fillId="5" borderId="3" xfId="8" applyFont="1" applyFill="1" applyBorder="1" applyAlignment="1">
      <alignment horizontal="center"/>
    </xf>
    <xf numFmtId="0" fontId="72" fillId="5" borderId="3" xfId="8" applyFont="1" applyFill="1" applyBorder="1" applyAlignment="1">
      <alignment horizontal="left" vertical="center" wrapText="1"/>
    </xf>
    <xf numFmtId="3" fontId="25" fillId="5" borderId="3" xfId="8" applyNumberFormat="1" applyFont="1" applyFill="1" applyBorder="1" applyAlignment="1">
      <alignment horizontal="right" vertical="center" wrapText="1"/>
    </xf>
    <xf numFmtId="0" fontId="21" fillId="5" borderId="3" xfId="8" applyFont="1" applyFill="1" applyBorder="1" applyAlignment="1">
      <alignment horizontal="center" vertical="center" wrapText="1"/>
    </xf>
    <xf numFmtId="0" fontId="21" fillId="21" borderId="0" xfId="8" applyFont="1" applyFill="1" applyBorder="1" applyAlignment="1">
      <alignment horizontal="center" vertical="center" wrapText="1"/>
    </xf>
    <xf numFmtId="0" fontId="106" fillId="5" borderId="3" xfId="8" applyFont="1" applyFill="1" applyBorder="1" applyAlignment="1">
      <alignment horizontal="right" vertical="center" wrapText="1"/>
    </xf>
    <xf numFmtId="164" fontId="39" fillId="5" borderId="3" xfId="8" applyNumberFormat="1" applyFont="1" applyFill="1" applyBorder="1" applyAlignment="1">
      <alignment horizontal="right" vertical="center" wrapText="1"/>
    </xf>
    <xf numFmtId="0" fontId="48" fillId="5" borderId="3" xfId="8" applyFont="1" applyFill="1" applyBorder="1" applyAlignment="1">
      <alignment horizontal="center" vertical="center" wrapText="1"/>
    </xf>
    <xf numFmtId="0" fontId="48" fillId="21" borderId="0" xfId="8" applyFont="1" applyFill="1" applyBorder="1" applyAlignment="1">
      <alignment horizontal="center" vertical="center" wrapText="1"/>
    </xf>
    <xf numFmtId="0" fontId="106" fillId="5" borderId="3" xfId="8" applyFont="1" applyFill="1" applyBorder="1" applyAlignment="1">
      <alignment horizontal="left" vertical="center" wrapText="1"/>
    </xf>
    <xf numFmtId="164" fontId="28" fillId="5" borderId="3" xfId="8" applyNumberFormat="1" applyFont="1" applyFill="1" applyBorder="1" applyAlignment="1">
      <alignment horizontal="right" vertical="center" wrapText="1"/>
    </xf>
    <xf numFmtId="0" fontId="21" fillId="21" borderId="0" xfId="8" applyFont="1" applyFill="1" applyBorder="1" applyAlignment="1">
      <alignment horizontal="right" vertical="center" wrapText="1"/>
    </xf>
    <xf numFmtId="2" fontId="48" fillId="5" borderId="3" xfId="8" applyNumberFormat="1" applyFont="1" applyFill="1" applyBorder="1" applyAlignment="1">
      <alignment horizontal="right" vertical="center" wrapText="1"/>
    </xf>
    <xf numFmtId="2" fontId="48" fillId="21" borderId="0" xfId="8" applyNumberFormat="1" applyFont="1" applyFill="1" applyBorder="1" applyAlignment="1">
      <alignment horizontal="right" vertical="center" wrapText="1"/>
    </xf>
    <xf numFmtId="2" fontId="21" fillId="5" borderId="3" xfId="8" applyNumberFormat="1" applyFont="1" applyFill="1" applyBorder="1" applyAlignment="1">
      <alignment horizontal="right" vertical="center" wrapText="1"/>
    </xf>
    <xf numFmtId="2" fontId="21" fillId="21" borderId="0" xfId="8" applyNumberFormat="1" applyFont="1" applyFill="1" applyBorder="1" applyAlignment="1">
      <alignment horizontal="right" vertical="center" wrapText="1"/>
    </xf>
    <xf numFmtId="164" fontId="23" fillId="5" borderId="3" xfId="8" applyNumberFormat="1" applyFont="1" applyFill="1" applyBorder="1" applyAlignment="1">
      <alignment horizontal="right" vertical="center" wrapText="1"/>
    </xf>
    <xf numFmtId="164" fontId="25" fillId="5" borderId="3" xfId="8" applyNumberFormat="1" applyFont="1" applyFill="1" applyBorder="1" applyAlignment="1">
      <alignment horizontal="right" vertical="center" wrapText="1"/>
    </xf>
    <xf numFmtId="164" fontId="25" fillId="21" borderId="0" xfId="8" applyNumberFormat="1" applyFont="1" applyFill="1" applyBorder="1" applyAlignment="1">
      <alignment horizontal="right" vertical="center" wrapText="1"/>
    </xf>
    <xf numFmtId="175" fontId="27" fillId="5" borderId="3" xfId="8" applyNumberFormat="1" applyFont="1" applyFill="1" applyBorder="1" applyAlignment="1">
      <alignment horizontal="right" vertical="center" wrapText="1"/>
    </xf>
    <xf numFmtId="0" fontId="72" fillId="5" borderId="3" xfId="8" applyFont="1" applyFill="1" applyBorder="1" applyAlignment="1">
      <alignment horizontal="right" vertical="center" wrapText="1"/>
    </xf>
    <xf numFmtId="164" fontId="107" fillId="21" borderId="0" xfId="8" applyNumberFormat="1" applyFont="1" applyFill="1" applyBorder="1" applyAlignment="1">
      <alignment horizontal="right" vertical="center" wrapText="1"/>
    </xf>
    <xf numFmtId="4" fontId="23" fillId="5" borderId="3" xfId="8" applyNumberFormat="1" applyFont="1" applyFill="1" applyBorder="1" applyAlignment="1">
      <alignment horizontal="right" vertical="center" wrapText="1"/>
    </xf>
    <xf numFmtId="0" fontId="22" fillId="5" borderId="3" xfId="8" applyFont="1" applyFill="1" applyBorder="1" applyAlignment="1">
      <alignment horizontal="center"/>
    </xf>
    <xf numFmtId="0" fontId="25" fillId="5" borderId="3" xfId="8" applyFont="1" applyFill="1" applyBorder="1" applyAlignment="1">
      <alignment horizontal="left" wrapText="1"/>
    </xf>
    <xf numFmtId="164" fontId="23" fillId="5" borderId="3" xfId="8" applyNumberFormat="1" applyFont="1" applyFill="1" applyBorder="1"/>
    <xf numFmtId="164" fontId="18" fillId="5" borderId="3" xfId="8" applyNumberFormat="1" applyFont="1" applyFill="1" applyBorder="1"/>
    <xf numFmtId="164" fontId="18" fillId="16" borderId="0" xfId="8" applyNumberFormat="1" applyFont="1" applyFill="1" applyBorder="1"/>
    <xf numFmtId="0" fontId="39" fillId="5" borderId="3" xfId="8" applyFont="1" applyFill="1" applyBorder="1" applyAlignment="1">
      <alignment horizontal="right" wrapText="1"/>
    </xf>
    <xf numFmtId="164" fontId="27" fillId="5" borderId="3" xfId="8" applyNumberFormat="1" applyFont="1" applyFill="1" applyBorder="1"/>
    <xf numFmtId="164" fontId="27" fillId="0" borderId="0" xfId="8" applyNumberFormat="1" applyFont="1" applyFill="1" applyBorder="1"/>
    <xf numFmtId="164" fontId="55" fillId="0" borderId="0" xfId="8" applyNumberFormat="1" applyFont="1" applyFill="1" applyBorder="1"/>
    <xf numFmtId="164" fontId="108" fillId="0" borderId="0" xfId="8" applyNumberFormat="1" applyFont="1" applyFill="1" applyBorder="1"/>
    <xf numFmtId="164" fontId="109" fillId="0" borderId="0" xfId="8" applyNumberFormat="1" applyFont="1" applyFill="1" applyBorder="1"/>
    <xf numFmtId="0" fontId="22" fillId="0" borderId="0" xfId="8" applyFont="1" applyBorder="1"/>
    <xf numFmtId="3" fontId="108" fillId="0" borderId="0" xfId="8" applyNumberFormat="1" applyFont="1" applyFill="1" applyBorder="1"/>
    <xf numFmtId="175" fontId="55" fillId="0" borderId="0" xfId="8" applyNumberFormat="1" applyFont="1" applyFill="1" applyBorder="1"/>
    <xf numFmtId="164" fontId="60" fillId="0" borderId="0" xfId="8" applyNumberFormat="1" applyFont="1" applyFill="1" applyBorder="1"/>
    <xf numFmtId="164" fontId="30" fillId="0" borderId="0" xfId="8" applyNumberFormat="1" applyFont="1" applyBorder="1" applyAlignment="1">
      <alignment horizontal="left" vertical="center"/>
    </xf>
    <xf numFmtId="0" fontId="22" fillId="0" borderId="0" xfId="8" applyFont="1" applyBorder="1" applyAlignment="1">
      <alignment horizontal="center"/>
    </xf>
    <xf numFmtId="0" fontId="72" fillId="16" borderId="0" xfId="8" applyFont="1" applyFill="1" applyBorder="1" applyAlignment="1">
      <alignment horizontal="left" wrapText="1"/>
    </xf>
    <xf numFmtId="0" fontId="21" fillId="0" borderId="0" xfId="8" applyFont="1" applyBorder="1"/>
    <xf numFmtId="164" fontId="18" fillId="19" borderId="0" xfId="8" applyNumberFormat="1" applyFont="1" applyFill="1" applyBorder="1"/>
    <xf numFmtId="0" fontId="17" fillId="0" borderId="0" xfId="12"/>
    <xf numFmtId="0" fontId="21" fillId="0" borderId="0" xfId="12" applyFont="1" applyBorder="1"/>
    <xf numFmtId="0" fontId="21" fillId="0" borderId="0" xfId="12" applyFont="1" applyFill="1" applyBorder="1"/>
    <xf numFmtId="0" fontId="72" fillId="4" borderId="3" xfId="12" applyFont="1" applyFill="1" applyBorder="1" applyAlignment="1">
      <alignment horizontal="center" vertical="center"/>
    </xf>
    <xf numFmtId="0" fontId="72" fillId="4" borderId="3" xfId="12" applyFont="1" applyFill="1" applyBorder="1" applyAlignment="1">
      <alignment horizontal="center" vertical="center" wrapText="1"/>
    </xf>
    <xf numFmtId="0" fontId="106" fillId="4" borderId="3" xfId="12" applyFont="1" applyFill="1" applyBorder="1" applyAlignment="1">
      <alignment horizontal="center" vertical="center" wrapText="1"/>
    </xf>
    <xf numFmtId="0" fontId="72" fillId="4" borderId="3" xfId="2" applyFont="1" applyFill="1" applyBorder="1" applyAlignment="1">
      <alignment horizontal="center" vertical="center" wrapText="1"/>
    </xf>
    <xf numFmtId="11" fontId="106" fillId="4" borderId="10" xfId="13" applyNumberFormat="1" applyFont="1" applyFill="1" applyBorder="1" applyAlignment="1">
      <alignment horizontal="center" vertical="center" wrapText="1"/>
    </xf>
    <xf numFmtId="0" fontId="106" fillId="4" borderId="3" xfId="2" applyFont="1" applyFill="1" applyBorder="1" applyAlignment="1">
      <alignment horizontal="center" vertical="center" wrapText="1"/>
    </xf>
    <xf numFmtId="0" fontId="72" fillId="4" borderId="5" xfId="12" applyFont="1" applyFill="1" applyBorder="1" applyAlignment="1">
      <alignment horizontal="center" vertical="center" wrapText="1"/>
    </xf>
    <xf numFmtId="165" fontId="48" fillId="0" borderId="3" xfId="12" applyNumberFormat="1" applyFont="1" applyFill="1" applyBorder="1" applyAlignment="1">
      <alignment horizontal="center" vertical="center" wrapText="1"/>
    </xf>
    <xf numFmtId="0" fontId="26" fillId="0" borderId="3" xfId="12" applyFont="1" applyBorder="1" applyAlignment="1">
      <alignment horizontal="center" vertical="center" wrapText="1"/>
    </xf>
    <xf numFmtId="164" fontId="26" fillId="0" borderId="3" xfId="12" applyNumberFormat="1" applyFont="1" applyFill="1" applyBorder="1" applyAlignment="1">
      <alignment vertical="center"/>
    </xf>
    <xf numFmtId="166" fontId="27" fillId="0" borderId="3" xfId="12" applyNumberFormat="1" applyFont="1" applyFill="1" applyBorder="1" applyAlignment="1">
      <alignment vertical="center"/>
    </xf>
    <xf numFmtId="164" fontId="30" fillId="0" borderId="3" xfId="12" applyNumberFormat="1" applyFont="1" applyFill="1" applyBorder="1" applyAlignment="1">
      <alignment horizontal="right" vertical="center"/>
    </xf>
    <xf numFmtId="0" fontId="110" fillId="0" borderId="0" xfId="12" applyFont="1"/>
    <xf numFmtId="0" fontId="25" fillId="0" borderId="0" xfId="8" applyFont="1" applyBorder="1" applyAlignment="1">
      <alignment horizontal="center"/>
    </xf>
    <xf numFmtId="3" fontId="21" fillId="0" borderId="0" xfId="8" applyNumberFormat="1" applyFont="1"/>
    <xf numFmtId="0" fontId="22" fillId="0" borderId="0" xfId="8" applyFont="1" applyBorder="1" applyAlignment="1">
      <alignment horizontal="left" wrapText="1"/>
    </xf>
    <xf numFmtId="0" fontId="26" fillId="0" borderId="0" xfId="8" applyFont="1" applyBorder="1"/>
    <xf numFmtId="3" fontId="111" fillId="0" borderId="0" xfId="8" applyNumberFormat="1" applyFont="1" applyBorder="1"/>
    <xf numFmtId="3" fontId="112" fillId="0" borderId="0" xfId="8" applyNumberFormat="1" applyFont="1" applyBorder="1"/>
    <xf numFmtId="3" fontId="113" fillId="0" borderId="0" xfId="8" applyNumberFormat="1" applyFont="1" applyBorder="1"/>
    <xf numFmtId="0" fontId="72" fillId="0" borderId="0" xfId="8" applyFont="1"/>
    <xf numFmtId="0" fontId="114" fillId="0" borderId="0" xfId="8" applyFont="1" applyBorder="1"/>
    <xf numFmtId="0" fontId="21" fillId="0" borderId="0" xfId="8" applyFont="1" applyAlignment="1">
      <alignment horizontal="left"/>
    </xf>
    <xf numFmtId="0" fontId="114" fillId="0" borderId="0" xfId="8" applyFont="1"/>
    <xf numFmtId="0" fontId="21" fillId="0" borderId="0" xfId="8" applyFont="1" applyAlignment="1">
      <alignment horizontal="left" wrapText="1"/>
    </xf>
    <xf numFmtId="0" fontId="21" fillId="0" borderId="0" xfId="8" applyFont="1" applyAlignment="1">
      <alignment wrapText="1"/>
    </xf>
    <xf numFmtId="0" fontId="21" fillId="0" borderId="0" xfId="8" applyFont="1" applyBorder="1" applyAlignment="1">
      <alignment horizontal="right"/>
    </xf>
    <xf numFmtId="3" fontId="115" fillId="17" borderId="0" xfId="8" applyNumberFormat="1" applyFont="1" applyFill="1" applyBorder="1"/>
    <xf numFmtId="0" fontId="80" fillId="0" borderId="0" xfId="8" applyFont="1" applyFill="1"/>
    <xf numFmtId="0" fontId="118" fillId="0" borderId="0" xfId="8" applyFont="1" applyFill="1"/>
    <xf numFmtId="0" fontId="117" fillId="0" borderId="0" xfId="8" applyFont="1" applyFill="1"/>
    <xf numFmtId="0" fontId="30" fillId="0" borderId="0" xfId="8" applyFont="1" applyBorder="1" applyAlignment="1">
      <alignment horizontal="center"/>
    </xf>
    <xf numFmtId="0" fontId="80" fillId="0" borderId="0" xfId="8" applyFont="1"/>
    <xf numFmtId="0" fontId="21" fillId="12" borderId="0" xfId="8" applyFont="1" applyFill="1"/>
    <xf numFmtId="0" fontId="22" fillId="12" borderId="0" xfId="8" applyFont="1" applyFill="1" applyBorder="1" applyAlignment="1">
      <alignment wrapText="1"/>
    </xf>
    <xf numFmtId="3" fontId="22" fillId="12" borderId="0" xfId="8" applyNumberFormat="1" applyFont="1" applyFill="1" applyBorder="1"/>
    <xf numFmtId="164" fontId="21" fillId="12" borderId="0" xfId="8" applyNumberFormat="1" applyFont="1" applyFill="1" applyBorder="1"/>
    <xf numFmtId="0" fontId="22" fillId="12" borderId="0" xfId="8" applyFont="1" applyFill="1" applyBorder="1" applyAlignment="1">
      <alignment horizontal="left" wrapText="1"/>
    </xf>
    <xf numFmtId="3" fontId="119" fillId="12" borderId="0" xfId="8" applyNumberFormat="1" applyFont="1" applyFill="1" applyBorder="1"/>
    <xf numFmtId="3" fontId="120" fillId="17" borderId="0" xfId="8" applyNumberFormat="1" applyFont="1" applyFill="1"/>
    <xf numFmtId="0" fontId="21" fillId="0" borderId="0" xfId="8" applyFont="1" applyFill="1" applyBorder="1"/>
    <xf numFmtId="0" fontId="30" fillId="0" borderId="0" xfId="8" applyFont="1" applyFill="1" applyBorder="1" applyAlignment="1">
      <alignment horizontal="left" wrapText="1"/>
    </xf>
    <xf numFmtId="3" fontId="30" fillId="0" borderId="0" xfId="8" applyNumberFormat="1" applyFont="1" applyFill="1" applyBorder="1"/>
    <xf numFmtId="164" fontId="29" fillId="0" borderId="0" xfId="8" applyNumberFormat="1" applyFont="1" applyFill="1" applyBorder="1"/>
    <xf numFmtId="3" fontId="112" fillId="0" borderId="0" xfId="8" applyNumberFormat="1" applyFont="1" applyFill="1" applyBorder="1"/>
    <xf numFmtId="164" fontId="25" fillId="0" borderId="0" xfId="8" applyNumberFormat="1" applyFont="1" applyFill="1" applyBorder="1"/>
    <xf numFmtId="0" fontId="22" fillId="0" borderId="0" xfId="8" applyFont="1" applyFill="1"/>
    <xf numFmtId="3" fontId="120" fillId="17" borderId="0" xfId="8" applyNumberFormat="1" applyFont="1" applyFill="1" applyBorder="1"/>
    <xf numFmtId="3" fontId="21" fillId="0" borderId="0" xfId="8" applyNumberFormat="1" applyFont="1" applyFill="1" applyBorder="1"/>
    <xf numFmtId="3" fontId="22" fillId="0" borderId="0" xfId="8" applyNumberFormat="1" applyFont="1" applyFill="1" applyBorder="1"/>
    <xf numFmtId="0" fontId="19" fillId="0" borderId="0" xfId="8" applyFont="1" applyFill="1" applyBorder="1" applyAlignment="1">
      <alignment horizontal="left" vertical="top"/>
    </xf>
    <xf numFmtId="3" fontId="123" fillId="19" borderId="0" xfId="8" applyNumberFormat="1" applyFont="1" applyFill="1" applyBorder="1"/>
    <xf numFmtId="0" fontId="114" fillId="0" borderId="0" xfId="8" applyFont="1" applyFill="1" applyBorder="1"/>
    <xf numFmtId="3" fontId="77" fillId="0" borderId="0" xfId="8" applyNumberFormat="1" applyFont="1" applyFill="1" applyBorder="1"/>
    <xf numFmtId="3" fontId="114" fillId="0" borderId="0" xfId="8" applyNumberFormat="1" applyFont="1" applyFill="1" applyBorder="1"/>
    <xf numFmtId="3" fontId="114" fillId="0" borderId="0" xfId="8" applyNumberFormat="1" applyFont="1" applyFill="1"/>
    <xf numFmtId="0" fontId="114" fillId="0" borderId="0" xfId="8" applyFont="1" applyFill="1"/>
    <xf numFmtId="0" fontId="121" fillId="0" borderId="0" xfId="8" applyFont="1" applyFill="1"/>
    <xf numFmtId="0" fontId="116" fillId="0" borderId="0" xfId="8" applyFont="1" applyFill="1"/>
    <xf numFmtId="166" fontId="17" fillId="0" borderId="0" xfId="12" applyNumberFormat="1"/>
    <xf numFmtId="0" fontId="38" fillId="0" borderId="3" xfId="2" applyFont="1" applyBorder="1" applyAlignment="1">
      <alignment horizontal="left" vertical="center" wrapText="1"/>
    </xf>
    <xf numFmtId="0" fontId="17" fillId="0" borderId="0" xfId="2" applyBorder="1" applyAlignment="1"/>
    <xf numFmtId="0" fontId="17" fillId="0" borderId="0" xfId="2" applyAlignment="1">
      <alignment vertical="center"/>
    </xf>
    <xf numFmtId="166" fontId="17" fillId="0" borderId="0" xfId="2" applyNumberFormat="1"/>
    <xf numFmtId="164" fontId="17" fillId="0" borderId="18" xfId="2" applyNumberFormat="1" applyBorder="1"/>
    <xf numFmtId="0" fontId="26" fillId="0" borderId="0" xfId="2" applyFont="1" applyAlignment="1"/>
    <xf numFmtId="0" fontId="38" fillId="0" borderId="0" xfId="2" applyFont="1" applyBorder="1" applyAlignment="1">
      <alignment horizontal="left" vertical="center" wrapText="1"/>
    </xf>
    <xf numFmtId="0" fontId="17" fillId="0" borderId="0" xfId="2" applyFont="1" applyBorder="1"/>
    <xf numFmtId="0" fontId="17" fillId="0" borderId="0" xfId="2" applyBorder="1"/>
    <xf numFmtId="0" fontId="26" fillId="0" borderId="3" xfId="2" applyFont="1" applyBorder="1" applyAlignment="1">
      <alignment vertical="center" wrapText="1"/>
    </xf>
    <xf numFmtId="166" fontId="72" fillId="0" borderId="3" xfId="2" applyNumberFormat="1" applyFont="1" applyBorder="1" applyAlignment="1">
      <alignment horizontal="center" vertical="center" wrapText="1"/>
    </xf>
    <xf numFmtId="0" fontId="21" fillId="0" borderId="3" xfId="2" applyFont="1" applyBorder="1" applyAlignment="1">
      <alignment vertical="center" wrapText="1"/>
    </xf>
    <xf numFmtId="0" fontId="17" fillId="0" borderId="0" xfId="2" applyAlignment="1">
      <alignment vertical="center" wrapText="1"/>
    </xf>
    <xf numFmtId="1" fontId="30" fillId="0" borderId="3" xfId="2" applyNumberFormat="1" applyFont="1" applyBorder="1" applyAlignment="1">
      <alignment horizontal="center" vertical="center" wrapText="1"/>
    </xf>
    <xf numFmtId="1" fontId="17" fillId="0" borderId="0" xfId="2" applyNumberFormat="1"/>
    <xf numFmtId="0" fontId="92" fillId="5" borderId="3" xfId="8" applyFont="1" applyFill="1" applyBorder="1" applyAlignment="1">
      <alignment horizontal="center"/>
    </xf>
    <xf numFmtId="3" fontId="55" fillId="0" borderId="0" xfId="8" applyNumberFormat="1" applyFont="1" applyFill="1" applyBorder="1"/>
    <xf numFmtId="0" fontId="104" fillId="0" borderId="3" xfId="8" applyFont="1" applyFill="1" applyBorder="1" applyAlignment="1">
      <alignment horizontal="center" vertical="center"/>
    </xf>
    <xf numFmtId="0" fontId="94" fillId="0" borderId="3" xfId="8" applyFont="1" applyFill="1" applyBorder="1" applyAlignment="1">
      <alignment horizontal="center" vertical="center"/>
    </xf>
    <xf numFmtId="0" fontId="126" fillId="12" borderId="0" xfId="8" applyFont="1" applyFill="1" applyBorder="1" applyAlignment="1">
      <alignment horizontal="left" vertical="center" wrapText="1"/>
    </xf>
    <xf numFmtId="0" fontId="72" fillId="22" borderId="0" xfId="8" applyFont="1" applyFill="1" applyBorder="1" applyAlignment="1">
      <alignment horizontal="left" wrapText="1"/>
    </xf>
    <xf numFmtId="3" fontId="33" fillId="22" borderId="0" xfId="8" applyNumberFormat="1" applyFont="1" applyFill="1" applyBorder="1" applyAlignment="1">
      <alignment horizontal="right" wrapText="1"/>
    </xf>
    <xf numFmtId="0" fontId="23" fillId="0" borderId="16" xfId="8" applyFont="1" applyBorder="1" applyAlignment="1">
      <alignment horizontal="center"/>
    </xf>
    <xf numFmtId="0" fontId="127" fillId="0" borderId="0" xfId="8" applyFont="1" applyFill="1"/>
    <xf numFmtId="0" fontId="25" fillId="0" borderId="0" xfId="8" applyFont="1" applyAlignment="1">
      <alignment wrapText="1"/>
    </xf>
    <xf numFmtId="0" fontId="21" fillId="0" borderId="16" xfId="8" applyFont="1" applyFill="1" applyBorder="1"/>
    <xf numFmtId="3" fontId="30" fillId="0" borderId="0" xfId="8" applyNumberFormat="1" applyFont="1" applyFill="1" applyBorder="1" applyAlignment="1">
      <alignment horizontal="center" vertical="center"/>
    </xf>
    <xf numFmtId="3" fontId="25" fillId="0" borderId="0" xfId="8" applyNumberFormat="1" applyFont="1" applyFill="1" applyBorder="1"/>
    <xf numFmtId="3" fontId="25" fillId="0" borderId="0" xfId="8" applyNumberFormat="1" applyFont="1" applyFill="1" applyBorder="1" applyAlignment="1">
      <alignment horizontal="center" vertical="center"/>
    </xf>
    <xf numFmtId="3" fontId="72" fillId="19" borderId="0" xfId="8" applyNumberFormat="1" applyFont="1" applyFill="1" applyBorder="1"/>
    <xf numFmtId="3" fontId="21" fillId="0" borderId="0" xfId="8" applyNumberFormat="1" applyFont="1" applyFill="1"/>
    <xf numFmtId="4" fontId="52" fillId="0" borderId="3" xfId="8" applyNumberFormat="1" applyFont="1" applyFill="1" applyBorder="1" applyAlignment="1">
      <alignment horizontal="center" wrapText="1"/>
    </xf>
    <xf numFmtId="0" fontId="40" fillId="0" borderId="0" xfId="8" applyFont="1"/>
    <xf numFmtId="0" fontId="40" fillId="0" borderId="3" xfId="8" applyFont="1" applyFill="1" applyBorder="1"/>
    <xf numFmtId="0" fontId="23" fillId="0" borderId="0" xfId="8" applyFont="1" applyBorder="1" applyAlignment="1">
      <alignment horizontal="center"/>
    </xf>
    <xf numFmtId="1" fontId="63" fillId="5" borderId="3" xfId="8" applyNumberFormat="1" applyFont="1" applyFill="1" applyBorder="1" applyAlignment="1">
      <alignment horizontal="center" wrapText="1"/>
    </xf>
    <xf numFmtId="164" fontId="63" fillId="5" borderId="3" xfId="8" applyNumberFormat="1" applyFont="1" applyFill="1" applyBorder="1"/>
    <xf numFmtId="164" fontId="128" fillId="5" borderId="3" xfId="8" applyNumberFormat="1" applyFont="1" applyFill="1" applyBorder="1"/>
    <xf numFmtId="3" fontId="63" fillId="5" borderId="3" xfId="8" applyNumberFormat="1" applyFont="1" applyFill="1" applyBorder="1"/>
    <xf numFmtId="0" fontId="63" fillId="5" borderId="3" xfId="8" applyFont="1" applyFill="1" applyBorder="1" applyAlignment="1">
      <alignment horizontal="left" vertical="center" wrapText="1"/>
    </xf>
    <xf numFmtId="0" fontId="63" fillId="5" borderId="3" xfId="8" applyFont="1" applyFill="1" applyBorder="1"/>
    <xf numFmtId="0" fontId="129" fillId="5" borderId="3" xfId="8" applyFont="1" applyFill="1" applyBorder="1"/>
    <xf numFmtId="3" fontId="128" fillId="5" borderId="3" xfId="8" applyNumberFormat="1" applyFont="1" applyFill="1" applyBorder="1"/>
    <xf numFmtId="3" fontId="129" fillId="5" borderId="3" xfId="8" applyNumberFormat="1" applyFont="1" applyFill="1" applyBorder="1"/>
    <xf numFmtId="164" fontId="63" fillId="5" borderId="3" xfId="8" applyNumberFormat="1" applyFont="1" applyFill="1" applyBorder="1" applyAlignment="1">
      <alignment horizontal="center" vertical="center"/>
    </xf>
    <xf numFmtId="0" fontId="19" fillId="0" borderId="0" xfId="8" applyFont="1" applyFill="1" applyAlignment="1">
      <alignment horizontal="right"/>
    </xf>
    <xf numFmtId="0" fontId="63" fillId="0" borderId="3" xfId="8" applyFont="1" applyFill="1" applyBorder="1" applyAlignment="1">
      <alignment horizontal="left" vertical="center" wrapText="1"/>
    </xf>
    <xf numFmtId="164" fontId="63" fillId="0" borderId="3" xfId="8" applyNumberFormat="1" applyFont="1" applyFill="1" applyBorder="1" applyAlignment="1">
      <alignment horizontal="center" vertical="center"/>
    </xf>
    <xf numFmtId="3" fontId="63" fillId="0" borderId="3" xfId="8" applyNumberFormat="1" applyFont="1" applyFill="1" applyBorder="1" applyAlignment="1">
      <alignment horizontal="center" vertical="center"/>
    </xf>
    <xf numFmtId="164" fontId="128" fillId="0" borderId="3" xfId="8" applyNumberFormat="1" applyFont="1" applyFill="1" applyBorder="1" applyAlignment="1">
      <alignment horizontal="center" vertical="center"/>
    </xf>
    <xf numFmtId="3" fontId="63" fillId="5" borderId="3" xfId="8" applyNumberFormat="1" applyFont="1" applyFill="1" applyBorder="1" applyAlignment="1">
      <alignment horizontal="center" vertical="center"/>
    </xf>
    <xf numFmtId="3" fontId="60" fillId="5" borderId="3" xfId="8" applyNumberFormat="1" applyFont="1" applyFill="1" applyBorder="1"/>
    <xf numFmtId="166" fontId="20" fillId="0" borderId="3" xfId="8" applyNumberFormat="1" applyFont="1" applyFill="1" applyBorder="1"/>
    <xf numFmtId="166" fontId="19" fillId="0" borderId="3" xfId="8" applyNumberFormat="1" applyFont="1" applyFill="1" applyBorder="1"/>
    <xf numFmtId="166" fontId="128" fillId="5" borderId="3" xfId="8" applyNumberFormat="1" applyFont="1" applyFill="1" applyBorder="1"/>
    <xf numFmtId="166" fontId="128" fillId="5" borderId="3" xfId="8" applyNumberFormat="1" applyFont="1" applyFill="1" applyBorder="1" applyAlignment="1">
      <alignment horizontal="right" vertical="center" wrapText="1"/>
    </xf>
    <xf numFmtId="1" fontId="63" fillId="5" borderId="3" xfId="8" applyNumberFormat="1" applyFont="1" applyFill="1" applyBorder="1" applyAlignment="1">
      <alignment horizontal="left" vertical="center" wrapText="1"/>
    </xf>
    <xf numFmtId="0" fontId="19" fillId="0" borderId="0" xfId="8" applyFont="1" applyAlignment="1">
      <alignment horizontal="right"/>
    </xf>
    <xf numFmtId="164" fontId="129" fillId="5" borderId="3" xfId="8" applyNumberFormat="1" applyFont="1" applyFill="1" applyBorder="1"/>
    <xf numFmtId="0" fontId="23" fillId="0" borderId="16" xfId="8" applyFont="1" applyBorder="1" applyAlignment="1">
      <alignment horizontal="center" wrapText="1"/>
    </xf>
    <xf numFmtId="0" fontId="83" fillId="5" borderId="3" xfId="8" applyFont="1" applyFill="1" applyBorder="1" applyAlignment="1">
      <alignment horizontal="center" vertical="center"/>
    </xf>
    <xf numFmtId="0" fontId="83" fillId="5" borderId="3" xfId="8" applyFont="1" applyFill="1" applyBorder="1"/>
    <xf numFmtId="0" fontId="93" fillId="5" borderId="3" xfId="8" applyFont="1" applyFill="1" applyBorder="1" applyAlignment="1">
      <alignment horizontal="center" vertical="center"/>
    </xf>
    <xf numFmtId="0" fontId="93" fillId="5" borderId="3" xfId="8" applyFont="1" applyFill="1" applyBorder="1" applyAlignment="1">
      <alignment horizontal="right"/>
    </xf>
    <xf numFmtId="173" fontId="93" fillId="5" borderId="3" xfId="8" applyNumberFormat="1" applyFont="1" applyFill="1" applyBorder="1"/>
    <xf numFmtId="0" fontId="93" fillId="5" borderId="3" xfId="8" applyFont="1" applyFill="1" applyBorder="1" applyAlignment="1">
      <alignment wrapText="1"/>
    </xf>
    <xf numFmtId="164" fontId="93" fillId="5" borderId="3" xfId="8" applyNumberFormat="1" applyFont="1" applyFill="1" applyBorder="1"/>
    <xf numFmtId="176" fontId="93" fillId="5" borderId="3" xfId="8" applyNumberFormat="1" applyFont="1" applyFill="1" applyBorder="1"/>
    <xf numFmtId="2" fontId="93" fillId="5" borderId="3" xfId="8" applyNumberFormat="1" applyFont="1" applyFill="1" applyBorder="1"/>
    <xf numFmtId="0" fontId="83" fillId="5" borderId="3" xfId="8" applyFont="1" applyFill="1" applyBorder="1" applyAlignment="1">
      <alignment wrapText="1"/>
    </xf>
    <xf numFmtId="2" fontId="92" fillId="5" borderId="3" xfId="8" applyNumberFormat="1" applyFont="1" applyFill="1" applyBorder="1"/>
    <xf numFmtId="164" fontId="92" fillId="5" borderId="3" xfId="8" applyNumberFormat="1" applyFont="1" applyFill="1" applyBorder="1" applyAlignment="1">
      <alignment horizontal="right" vertical="center"/>
    </xf>
    <xf numFmtId="3" fontId="92" fillId="5" borderId="3" xfId="8" applyNumberFormat="1" applyFont="1" applyFill="1" applyBorder="1" applyAlignment="1">
      <alignment horizontal="right" vertical="center"/>
    </xf>
    <xf numFmtId="164" fontId="93" fillId="5" borderId="3" xfId="8" applyNumberFormat="1" applyFont="1" applyFill="1" applyBorder="1" applyAlignment="1">
      <alignment horizontal="right" vertical="center"/>
    </xf>
    <xf numFmtId="0" fontId="83" fillId="5" borderId="3" xfId="8" applyFont="1" applyFill="1" applyBorder="1" applyAlignment="1">
      <alignment horizontal="center" vertical="center" wrapText="1"/>
    </xf>
    <xf numFmtId="0" fontId="93" fillId="5" borderId="3" xfId="8" applyFont="1" applyFill="1" applyBorder="1" applyAlignment="1">
      <alignment horizontal="center" vertical="center" wrapText="1"/>
    </xf>
    <xf numFmtId="4" fontId="93" fillId="5" borderId="3" xfId="8" applyNumberFormat="1" applyFont="1" applyFill="1" applyBorder="1"/>
    <xf numFmtId="164" fontId="92" fillId="5" borderId="3" xfId="8" applyNumberFormat="1" applyFont="1" applyFill="1" applyBorder="1" applyAlignment="1"/>
    <xf numFmtId="166" fontId="93" fillId="5" borderId="3" xfId="8" applyNumberFormat="1" applyFont="1" applyFill="1" applyBorder="1"/>
    <xf numFmtId="0" fontId="83" fillId="5" borderId="3" xfId="8" applyFont="1" applyFill="1" applyBorder="1" applyAlignment="1">
      <alignment vertical="center" wrapText="1"/>
    </xf>
    <xf numFmtId="0" fontId="133" fillId="5" borderId="3" xfId="8" applyFont="1" applyFill="1" applyBorder="1"/>
    <xf numFmtId="166" fontId="133" fillId="5" borderId="3" xfId="8" applyNumberFormat="1" applyFont="1" applyFill="1" applyBorder="1"/>
    <xf numFmtId="0" fontId="134" fillId="5" borderId="3" xfId="8" applyFont="1" applyFill="1" applyBorder="1" applyAlignment="1">
      <alignment horizontal="right"/>
    </xf>
    <xf numFmtId="164" fontId="134" fillId="5" borderId="3" xfId="8" applyNumberFormat="1" applyFont="1" applyFill="1" applyBorder="1"/>
    <xf numFmtId="164" fontId="135" fillId="5" borderId="3" xfId="8" applyNumberFormat="1" applyFont="1" applyFill="1" applyBorder="1"/>
    <xf numFmtId="0" fontId="134" fillId="5" borderId="3" xfId="8" applyFont="1" applyFill="1" applyBorder="1"/>
    <xf numFmtId="164" fontId="133" fillId="5" borderId="3" xfId="8" applyNumberFormat="1" applyFont="1" applyFill="1" applyBorder="1"/>
    <xf numFmtId="164" fontId="131" fillId="5" borderId="3" xfId="8" applyNumberFormat="1" applyFont="1" applyFill="1" applyBorder="1"/>
    <xf numFmtId="164" fontId="19" fillId="0" borderId="3" xfId="8" applyNumberFormat="1" applyFont="1" applyBorder="1"/>
    <xf numFmtId="164" fontId="25" fillId="0" borderId="23" xfId="7" applyNumberFormat="1" applyFont="1" applyBorder="1" applyAlignment="1">
      <alignment horizontal="right" vertical="center" wrapText="1"/>
    </xf>
    <xf numFmtId="0" fontId="25" fillId="0" borderId="3" xfId="7" applyFont="1" applyBorder="1" applyAlignment="1">
      <alignment horizontal="right" vertical="center" wrapText="1"/>
    </xf>
    <xf numFmtId="0" fontId="30" fillId="15" borderId="3" xfId="8" applyFont="1" applyFill="1" applyBorder="1" applyAlignment="1">
      <alignment horizontal="center" vertical="center" wrapText="1"/>
    </xf>
    <xf numFmtId="3" fontId="30" fillId="15" borderId="3" xfId="8" applyNumberFormat="1" applyFont="1" applyFill="1" applyBorder="1" applyAlignment="1">
      <alignment horizontal="center" vertical="center" wrapText="1"/>
    </xf>
    <xf numFmtId="0" fontId="18" fillId="15" borderId="3" xfId="8" applyFont="1" applyFill="1" applyBorder="1" applyAlignment="1">
      <alignment horizontal="center" vertical="center"/>
    </xf>
    <xf numFmtId="1" fontId="26" fillId="0" borderId="3" xfId="9" applyNumberFormat="1" applyFont="1" applyFill="1" applyBorder="1" applyAlignment="1">
      <alignment horizontal="center" vertical="center"/>
    </xf>
    <xf numFmtId="164" fontId="26" fillId="0" borderId="3" xfId="9" applyNumberFormat="1" applyFont="1" applyFill="1" applyBorder="1" applyAlignment="1">
      <alignment horizontal="center" vertical="center" wrapText="1"/>
    </xf>
    <xf numFmtId="0" fontId="26" fillId="0" borderId="3" xfId="9" applyFont="1" applyFill="1" applyBorder="1" applyAlignment="1">
      <alignment vertical="center" wrapText="1"/>
    </xf>
    <xf numFmtId="0" fontId="93" fillId="5" borderId="3" xfId="8" applyFont="1" applyFill="1" applyBorder="1" applyAlignment="1">
      <alignment horizontal="right" wrapText="1"/>
    </xf>
    <xf numFmtId="0" fontId="133" fillId="5" borderId="5" xfId="8" applyFont="1" applyFill="1" applyBorder="1"/>
    <xf numFmtId="2" fontId="133" fillId="5" borderId="5" xfId="8" applyNumberFormat="1" applyFont="1" applyFill="1" applyBorder="1"/>
    <xf numFmtId="0" fontId="98" fillId="0" borderId="23" xfId="8" applyFont="1" applyFill="1" applyBorder="1" applyAlignment="1">
      <alignment horizontal="center"/>
    </xf>
    <xf numFmtId="0" fontId="89" fillId="5" borderId="23" xfId="8" applyFont="1" applyFill="1" applyBorder="1" applyAlignment="1">
      <alignment horizontal="left" wrapText="1"/>
    </xf>
    <xf numFmtId="164" fontId="103" fillId="5" borderId="23" xfId="8" applyNumberFormat="1" applyFont="1" applyFill="1" applyBorder="1"/>
    <xf numFmtId="0" fontId="40" fillId="0" borderId="10" xfId="8" applyFill="1" applyBorder="1" applyAlignment="1"/>
    <xf numFmtId="0" fontId="89" fillId="5" borderId="23" xfId="8" applyFont="1" applyFill="1" applyBorder="1" applyAlignment="1">
      <alignment wrapText="1"/>
    </xf>
    <xf numFmtId="0" fontId="104" fillId="0" borderId="10" xfId="8" applyFont="1" applyFill="1" applyBorder="1" applyAlignment="1">
      <alignment horizontal="center" vertical="center"/>
    </xf>
    <xf numFmtId="0" fontId="140" fillId="0" borderId="3" xfId="8" applyFont="1" applyFill="1" applyBorder="1" applyAlignment="1">
      <alignment horizontal="center" vertical="center"/>
    </xf>
    <xf numFmtId="3" fontId="60" fillId="5" borderId="3" xfId="8" applyNumberFormat="1" applyFont="1" applyFill="1" applyBorder="1" applyAlignment="1">
      <alignment horizontal="right" vertical="center"/>
    </xf>
    <xf numFmtId="1" fontId="63" fillId="5" borderId="3" xfId="8" applyNumberFormat="1" applyFont="1" applyFill="1" applyBorder="1" applyAlignment="1">
      <alignment horizontal="center" vertical="center"/>
    </xf>
    <xf numFmtId="3" fontId="142" fillId="5" borderId="3" xfId="8" applyNumberFormat="1" applyFont="1" applyFill="1" applyBorder="1"/>
    <xf numFmtId="0" fontId="60" fillId="5" borderId="3" xfId="8" applyFont="1" applyFill="1" applyBorder="1" applyAlignment="1">
      <alignment horizontal="left" wrapText="1"/>
    </xf>
    <xf numFmtId="1" fontId="63" fillId="0" borderId="3" xfId="8" applyNumberFormat="1" applyFont="1" applyFill="1" applyBorder="1" applyAlignment="1">
      <alignment horizontal="center" vertical="center"/>
    </xf>
    <xf numFmtId="164" fontId="30" fillId="0" borderId="76" xfId="8" applyNumberFormat="1" applyFont="1" applyFill="1" applyBorder="1" applyAlignment="1">
      <alignment horizontal="center"/>
    </xf>
    <xf numFmtId="164" fontId="30" fillId="0" borderId="77" xfId="8" applyNumberFormat="1" applyFont="1" applyFill="1" applyBorder="1" applyAlignment="1">
      <alignment horizontal="center"/>
    </xf>
    <xf numFmtId="0" fontId="18" fillId="15" borderId="3" xfId="9" applyFont="1" applyFill="1" applyBorder="1" applyAlignment="1">
      <alignment horizontal="center" vertical="center" wrapText="1"/>
    </xf>
    <xf numFmtId="0" fontId="30" fillId="15" borderId="3" xfId="8" applyFont="1" applyFill="1" applyBorder="1" applyAlignment="1">
      <alignment horizontal="center" vertical="center"/>
    </xf>
    <xf numFmtId="0" fontId="26" fillId="0" borderId="23" xfId="9" applyFont="1" applyFill="1" applyBorder="1" applyAlignment="1">
      <alignment horizontal="center" vertical="center" wrapText="1"/>
    </xf>
    <xf numFmtId="166" fontId="26" fillId="0" borderId="3" xfId="9" applyNumberFormat="1" applyFont="1" applyFill="1" applyBorder="1" applyAlignment="1">
      <alignment horizontal="center" vertical="center" wrapText="1"/>
    </xf>
    <xf numFmtId="0" fontId="26" fillId="0" borderId="5" xfId="9" applyFont="1" applyFill="1" applyBorder="1" applyAlignment="1">
      <alignment horizontal="center" vertical="center"/>
    </xf>
    <xf numFmtId="0" fontId="26" fillId="0" borderId="5" xfId="9" applyFont="1" applyFill="1" applyBorder="1" applyAlignment="1">
      <alignment horizontal="center" vertical="center" wrapText="1"/>
    </xf>
    <xf numFmtId="164" fontId="26" fillId="0" borderId="12" xfId="9" applyNumberFormat="1" applyFont="1" applyFill="1" applyBorder="1" applyAlignment="1">
      <alignment horizontal="center" vertical="center" wrapText="1"/>
    </xf>
    <xf numFmtId="0" fontId="30" fillId="0" borderId="23" xfId="9" applyFont="1" applyFill="1" applyBorder="1" applyAlignment="1">
      <alignment vertical="center" wrapText="1"/>
    </xf>
    <xf numFmtId="164" fontId="26" fillId="0" borderId="23" xfId="9" applyNumberFormat="1" applyFont="1" applyFill="1" applyBorder="1" applyAlignment="1">
      <alignment horizontal="center" vertical="center" wrapText="1"/>
    </xf>
    <xf numFmtId="164" fontId="26" fillId="0" borderId="23" xfId="9" applyNumberFormat="1" applyFont="1" applyFill="1" applyBorder="1" applyAlignment="1">
      <alignment horizontal="center" vertical="top" wrapText="1"/>
    </xf>
    <xf numFmtId="0" fontId="143" fillId="15" borderId="3" xfId="9" applyFont="1" applyFill="1" applyBorder="1" applyAlignment="1">
      <alignment horizontal="center" vertical="center" wrapText="1"/>
    </xf>
    <xf numFmtId="0" fontId="30" fillId="15" borderId="38" xfId="8" applyFont="1" applyFill="1" applyBorder="1" applyAlignment="1">
      <alignment horizontal="center" vertical="center"/>
    </xf>
    <xf numFmtId="0" fontId="26" fillId="0" borderId="3" xfId="9" applyFont="1" applyFill="1" applyBorder="1" applyAlignment="1">
      <alignment horizontal="center" vertical="center" wrapText="1"/>
    </xf>
    <xf numFmtId="164" fontId="30" fillId="0" borderId="3" xfId="9" applyNumberFormat="1" applyFont="1" applyFill="1" applyBorder="1" applyAlignment="1">
      <alignment horizontal="center" vertical="center"/>
    </xf>
    <xf numFmtId="0" fontId="26" fillId="0" borderId="3" xfId="9" applyFont="1" applyBorder="1" applyAlignment="1">
      <alignment horizontal="center" vertical="center"/>
    </xf>
    <xf numFmtId="0" fontId="26" fillId="0" borderId="3" xfId="9" applyFont="1" applyBorder="1" applyAlignment="1">
      <alignment vertical="center" wrapText="1"/>
    </xf>
    <xf numFmtId="0" fontId="26" fillId="0" borderId="3" xfId="9" applyFont="1" applyBorder="1" applyAlignment="1">
      <alignment horizontal="center" vertical="center" wrapText="1"/>
    </xf>
    <xf numFmtId="164" fontId="26" fillId="0" borderId="3" xfId="9" applyNumberFormat="1" applyFont="1" applyBorder="1" applyAlignment="1">
      <alignment horizontal="center" vertical="center"/>
    </xf>
    <xf numFmtId="0" fontId="26" fillId="0" borderId="0" xfId="9" applyFont="1" applyBorder="1" applyAlignment="1">
      <alignment vertical="center" wrapText="1"/>
    </xf>
    <xf numFmtId="0" fontId="26" fillId="0" borderId="0" xfId="9" applyFont="1" applyBorder="1" applyAlignment="1">
      <alignment horizontal="center" vertical="center"/>
    </xf>
    <xf numFmtId="3" fontId="26" fillId="0" borderId="3" xfId="9" applyNumberFormat="1" applyFont="1" applyBorder="1" applyAlignment="1">
      <alignment horizontal="center" vertical="center"/>
    </xf>
    <xf numFmtId="0" fontId="30" fillId="15" borderId="3" xfId="9" applyFont="1" applyFill="1" applyBorder="1" applyAlignment="1">
      <alignment horizontal="center" vertical="center"/>
    </xf>
    <xf numFmtId="0" fontId="30" fillId="0" borderId="3" xfId="9" applyFont="1" applyFill="1" applyBorder="1" applyAlignment="1">
      <alignment vertical="center" wrapText="1"/>
    </xf>
    <xf numFmtId="0" fontId="26" fillId="0" borderId="3" xfId="8" applyFont="1" applyFill="1" applyBorder="1" applyAlignment="1">
      <alignment vertical="center" wrapText="1"/>
    </xf>
    <xf numFmtId="3" fontId="30" fillId="0" borderId="3" xfId="9" applyNumberFormat="1" applyFont="1" applyFill="1" applyBorder="1" applyAlignment="1">
      <alignment horizontal="center" vertical="center" wrapText="1"/>
    </xf>
    <xf numFmtId="3" fontId="60" fillId="5" borderId="3" xfId="8" applyNumberFormat="1" applyFont="1" applyFill="1" applyBorder="1" applyAlignment="1">
      <alignment vertical="center"/>
    </xf>
    <xf numFmtId="3" fontId="63" fillId="5" borderId="3" xfId="8" applyNumberFormat="1" applyFont="1" applyFill="1" applyBorder="1" applyAlignment="1">
      <alignment vertical="center"/>
    </xf>
    <xf numFmtId="164" fontId="128" fillId="5" borderId="3" xfId="8" applyNumberFormat="1" applyFont="1" applyFill="1" applyBorder="1" applyAlignment="1">
      <alignment vertical="center"/>
    </xf>
    <xf numFmtId="0" fontId="49" fillId="5" borderId="0" xfId="8" applyFont="1" applyFill="1" applyBorder="1" applyAlignment="1">
      <alignment horizontal="left" vertical="center" wrapText="1"/>
    </xf>
    <xf numFmtId="0" fontId="63" fillId="5" borderId="0" xfId="8" applyFont="1" applyFill="1" applyBorder="1"/>
    <xf numFmtId="0" fontId="129" fillId="5" borderId="0" xfId="8" applyFont="1" applyFill="1" applyBorder="1"/>
    <xf numFmtId="3" fontId="63" fillId="5" borderId="0" xfId="8" applyNumberFormat="1" applyFont="1" applyFill="1" applyBorder="1"/>
    <xf numFmtId="164" fontId="63" fillId="5" borderId="0" xfId="8" applyNumberFormat="1" applyFont="1" applyFill="1" applyBorder="1"/>
    <xf numFmtId="3" fontId="129" fillId="5" borderId="0" xfId="8" applyNumberFormat="1" applyFont="1" applyFill="1" applyBorder="1"/>
    <xf numFmtId="3" fontId="60" fillId="5" borderId="0" xfId="8" applyNumberFormat="1" applyFont="1" applyFill="1" applyBorder="1"/>
    <xf numFmtId="164" fontId="63" fillId="5" borderId="3" xfId="8" applyNumberFormat="1" applyFont="1" applyFill="1" applyBorder="1" applyAlignment="1">
      <alignment vertical="center"/>
    </xf>
    <xf numFmtId="0" fontId="116" fillId="5" borderId="3" xfId="8" applyFont="1" applyFill="1" applyBorder="1" applyAlignment="1">
      <alignment horizontal="left" vertical="center" wrapText="1"/>
    </xf>
    <xf numFmtId="0" fontId="49" fillId="5" borderId="14" xfId="8" applyFont="1" applyFill="1" applyBorder="1" applyAlignment="1">
      <alignment horizontal="left" vertical="center" wrapText="1"/>
    </xf>
    <xf numFmtId="0" fontId="21" fillId="0" borderId="15" xfId="8" applyFont="1" applyFill="1" applyBorder="1"/>
    <xf numFmtId="1" fontId="19" fillId="0" borderId="3" xfId="8" applyNumberFormat="1" applyFont="1" applyFill="1" applyBorder="1" applyAlignment="1">
      <alignment horizontal="center" vertical="center" wrapText="1"/>
    </xf>
    <xf numFmtId="3" fontId="19" fillId="0" borderId="3" xfId="8" applyNumberFormat="1" applyFont="1" applyFill="1" applyBorder="1" applyAlignment="1">
      <alignment horizontal="right" vertical="center" wrapText="1"/>
    </xf>
    <xf numFmtId="164" fontId="20" fillId="0" borderId="3" xfId="8" applyNumberFormat="1" applyFont="1" applyFill="1" applyBorder="1" applyAlignment="1">
      <alignment horizontal="right" vertical="center" wrapText="1"/>
    </xf>
    <xf numFmtId="0" fontId="18" fillId="0" borderId="0" xfId="8" applyFont="1" applyFill="1" applyBorder="1" applyAlignment="1">
      <alignment horizontal="left" vertical="center" wrapText="1"/>
    </xf>
    <xf numFmtId="0" fontId="19" fillId="0" borderId="0" xfId="8" applyFont="1" applyFill="1" applyBorder="1" applyAlignment="1">
      <alignment horizontal="left" vertical="center" wrapText="1"/>
    </xf>
    <xf numFmtId="3" fontId="19" fillId="0" borderId="0" xfId="8" applyNumberFormat="1" applyFont="1" applyFill="1" applyBorder="1" applyAlignment="1">
      <alignment horizontal="center" vertical="center" wrapText="1"/>
    </xf>
    <xf numFmtId="164" fontId="19" fillId="0" borderId="0" xfId="8" applyNumberFormat="1" applyFont="1" applyFill="1" applyBorder="1" applyAlignment="1">
      <alignment horizontal="center" vertical="center" wrapText="1"/>
    </xf>
    <xf numFmtId="0" fontId="23" fillId="0" borderId="0" xfId="8" applyFont="1" applyFill="1" applyAlignment="1">
      <alignment horizontal="right"/>
    </xf>
    <xf numFmtId="3" fontId="18" fillId="0" borderId="3" xfId="8" applyNumberFormat="1" applyFont="1" applyFill="1" applyBorder="1" applyAlignment="1">
      <alignment horizontal="right" vertical="center" wrapText="1"/>
    </xf>
    <xf numFmtId="1" fontId="63" fillId="5" borderId="3" xfId="8" applyNumberFormat="1" applyFont="1" applyFill="1" applyBorder="1" applyAlignment="1">
      <alignment horizontal="center" vertical="center" wrapText="1"/>
    </xf>
    <xf numFmtId="3" fontId="63" fillId="5" borderId="3" xfId="8" applyNumberFormat="1" applyFont="1" applyFill="1" applyBorder="1" applyAlignment="1">
      <alignment horizontal="right" vertical="center"/>
    </xf>
    <xf numFmtId="164" fontId="128" fillId="5" borderId="3" xfId="8" applyNumberFormat="1" applyFont="1" applyFill="1" applyBorder="1" applyAlignment="1">
      <alignment horizontal="right" vertical="center"/>
    </xf>
    <xf numFmtId="3" fontId="60" fillId="5" borderId="3" xfId="8" applyNumberFormat="1" applyFont="1" applyFill="1" applyBorder="1" applyAlignment="1">
      <alignment horizontal="right" vertical="center" wrapText="1"/>
    </xf>
    <xf numFmtId="0" fontId="60" fillId="5" borderId="0" xfId="8" applyFont="1" applyFill="1" applyBorder="1" applyAlignment="1">
      <alignment horizontal="left" vertical="center" wrapText="1"/>
    </xf>
    <xf numFmtId="3" fontId="60" fillId="5" borderId="0" xfId="8" applyNumberFormat="1" applyFont="1" applyFill="1" applyBorder="1" applyAlignment="1">
      <alignment horizontal="center" vertical="center" wrapText="1"/>
    </xf>
    <xf numFmtId="3" fontId="63" fillId="5" borderId="0" xfId="8" applyNumberFormat="1" applyFont="1" applyFill="1" applyBorder="1" applyAlignment="1">
      <alignment horizontal="center" vertical="center" wrapText="1"/>
    </xf>
    <xf numFmtId="0" fontId="63" fillId="5" borderId="3" xfId="8" applyFont="1" applyFill="1" applyBorder="1" applyAlignment="1">
      <alignment vertical="center" wrapText="1"/>
    </xf>
    <xf numFmtId="3" fontId="63" fillId="5" borderId="3" xfId="8" applyNumberFormat="1" applyFont="1" applyFill="1" applyBorder="1" applyAlignment="1">
      <alignment horizontal="right" vertical="center" wrapText="1"/>
    </xf>
    <xf numFmtId="0" fontId="26" fillId="0" borderId="0" xfId="8" applyFont="1" applyBorder="1" applyAlignment="1">
      <alignment horizontal="center" vertical="center" wrapText="1"/>
    </xf>
    <xf numFmtId="0" fontId="63" fillId="5" borderId="0" xfId="8" applyFont="1" applyFill="1" applyBorder="1" applyAlignment="1">
      <alignment horizontal="left" vertical="center" wrapText="1"/>
    </xf>
    <xf numFmtId="0" fontId="60" fillId="5" borderId="0" xfId="8" applyFont="1" applyFill="1" applyBorder="1" applyAlignment="1">
      <alignment horizontal="center" wrapText="1"/>
    </xf>
    <xf numFmtId="166" fontId="63" fillId="5" borderId="0" xfId="8" applyNumberFormat="1" applyFont="1" applyFill="1" applyBorder="1"/>
    <xf numFmtId="166" fontId="129" fillId="5" borderId="0" xfId="8" applyNumberFormat="1" applyFont="1" applyFill="1" applyBorder="1"/>
    <xf numFmtId="0" fontId="38" fillId="0" borderId="5" xfId="12" applyFont="1" applyFill="1" applyBorder="1" applyAlignment="1">
      <alignment horizontal="center" vertical="center" wrapText="1"/>
    </xf>
    <xf numFmtId="0" fontId="23" fillId="0" borderId="3" xfId="8" applyFont="1" applyFill="1" applyBorder="1" applyAlignment="1">
      <alignment vertical="center" wrapText="1"/>
    </xf>
    <xf numFmtId="170" fontId="23" fillId="0" borderId="3" xfId="4" applyNumberFormat="1" applyFont="1" applyFill="1" applyBorder="1" applyAlignment="1">
      <alignment horizontal="right" vertical="center"/>
    </xf>
    <xf numFmtId="0" fontId="25" fillId="23" borderId="3" xfId="8" applyFont="1" applyFill="1" applyBorder="1" applyAlignment="1">
      <alignment vertical="center"/>
    </xf>
    <xf numFmtId="167" fontId="25" fillId="23" borderId="3" xfId="4" applyFont="1" applyFill="1" applyBorder="1" applyAlignment="1">
      <alignment horizontal="center" vertical="center"/>
    </xf>
    <xf numFmtId="170" fontId="25" fillId="23" borderId="3" xfId="4" applyNumberFormat="1" applyFont="1" applyFill="1" applyBorder="1" applyAlignment="1">
      <alignment horizontal="center" vertical="center"/>
    </xf>
    <xf numFmtId="164" fontId="25" fillId="23" borderId="3" xfId="7" applyNumberFormat="1" applyFont="1" applyFill="1" applyBorder="1" applyAlignment="1">
      <alignment horizontal="right" vertical="center" wrapText="1"/>
    </xf>
    <xf numFmtId="0" fontId="60" fillId="0" borderId="0" xfId="8" applyFont="1" applyBorder="1" applyAlignment="1">
      <alignment horizontal="center" vertical="center" wrapText="1"/>
    </xf>
    <xf numFmtId="0" fontId="30" fillId="15" borderId="23" xfId="8" applyFont="1" applyFill="1" applyBorder="1" applyAlignment="1">
      <alignment horizontal="center" vertical="center"/>
    </xf>
    <xf numFmtId="0" fontId="18" fillId="0" borderId="0" xfId="2" applyFont="1" applyAlignment="1">
      <alignment horizontal="center"/>
    </xf>
    <xf numFmtId="0" fontId="21" fillId="0" borderId="0" xfId="2" applyFont="1" applyBorder="1" applyAlignment="1">
      <alignment horizontal="center"/>
    </xf>
    <xf numFmtId="0" fontId="23" fillId="11" borderId="0" xfId="3" applyNumberFormat="1" applyFont="1" applyFill="1" applyBorder="1" applyAlignment="1">
      <alignment horizontal="left" vertical="center" wrapText="1"/>
    </xf>
    <xf numFmtId="168" fontId="25" fillId="0" borderId="0" xfId="4" applyNumberFormat="1" applyFont="1" applyFill="1" applyBorder="1" applyAlignment="1">
      <alignment horizontal="right" vertical="center" wrapText="1"/>
    </xf>
    <xf numFmtId="168" fontId="25" fillId="0" borderId="15" xfId="4" applyNumberFormat="1" applyFont="1" applyFill="1" applyBorder="1" applyAlignment="1">
      <alignment horizontal="right" vertical="center" wrapText="1"/>
    </xf>
    <xf numFmtId="168" fontId="25" fillId="10" borderId="0" xfId="4" applyNumberFormat="1" applyFont="1" applyFill="1" applyBorder="1" applyAlignment="1">
      <alignment horizontal="right" vertical="center" wrapText="1"/>
    </xf>
    <xf numFmtId="168" fontId="18" fillId="10" borderId="0" xfId="4" applyNumberFormat="1" applyFont="1" applyFill="1" applyBorder="1" applyAlignment="1">
      <alignment horizontal="right" vertical="center" wrapText="1"/>
    </xf>
    <xf numFmtId="0" fontId="60" fillId="4" borderId="3" xfId="8" applyFont="1" applyFill="1" applyBorder="1" applyAlignment="1">
      <alignment horizontal="center"/>
    </xf>
    <xf numFmtId="164" fontId="128" fillId="5" borderId="3" xfId="8" applyNumberFormat="1" applyFont="1" applyFill="1" applyBorder="1" applyAlignment="1">
      <alignment horizontal="center" vertical="center"/>
    </xf>
    <xf numFmtId="0" fontId="18" fillId="8" borderId="38" xfId="3" applyFont="1" applyFill="1" applyBorder="1" applyAlignment="1">
      <alignment vertical="center" wrapText="1"/>
    </xf>
    <xf numFmtId="168" fontId="18" fillId="8" borderId="38" xfId="4" applyNumberFormat="1" applyFont="1" applyFill="1" applyBorder="1" applyAlignment="1">
      <alignment horizontal="center" vertical="center" wrapText="1"/>
    </xf>
    <xf numFmtId="168" fontId="18" fillId="8" borderId="23" xfId="4" applyNumberFormat="1" applyFont="1" applyFill="1" applyBorder="1" applyAlignment="1">
      <alignment horizontal="center" vertical="center" wrapText="1"/>
    </xf>
    <xf numFmtId="168" fontId="18" fillId="8" borderId="16" xfId="4" applyNumberFormat="1" applyFont="1" applyFill="1" applyBorder="1" applyAlignment="1">
      <alignment horizontal="center" vertical="center" wrapText="1"/>
    </xf>
    <xf numFmtId="169" fontId="18" fillId="8" borderId="23" xfId="4" applyNumberFormat="1" applyFont="1" applyFill="1" applyBorder="1" applyAlignment="1">
      <alignment horizontal="right" vertical="center" wrapText="1"/>
    </xf>
    <xf numFmtId="170" fontId="52" fillId="8" borderId="23" xfId="4" applyNumberFormat="1" applyFont="1" applyFill="1" applyBorder="1" applyAlignment="1">
      <alignment horizontal="right" vertical="center" wrapText="1"/>
    </xf>
    <xf numFmtId="169" fontId="18" fillId="10" borderId="23" xfId="4" applyNumberFormat="1" applyFont="1" applyFill="1" applyBorder="1" applyAlignment="1">
      <alignment horizontal="right" vertical="center" wrapText="1"/>
    </xf>
    <xf numFmtId="167" fontId="23" fillId="0" borderId="3" xfId="4" applyFont="1" applyBorder="1" applyAlignment="1">
      <alignment horizontal="center" vertical="center"/>
    </xf>
    <xf numFmtId="169" fontId="23" fillId="0" borderId="3" xfId="4" applyNumberFormat="1" applyFont="1" applyBorder="1" applyAlignment="1">
      <alignment horizontal="center" vertical="center"/>
    </xf>
    <xf numFmtId="0" fontId="126" fillId="0" borderId="0" xfId="2" applyFont="1" applyBorder="1" applyAlignment="1"/>
    <xf numFmtId="0" fontId="126" fillId="0" borderId="16" xfId="2" applyFont="1" applyBorder="1" applyAlignment="1"/>
    <xf numFmtId="0" fontId="22" fillId="0" borderId="0" xfId="2" applyFont="1"/>
    <xf numFmtId="0" fontId="22" fillId="0" borderId="0" xfId="2" applyFont="1" applyAlignment="1">
      <alignment vertical="center"/>
    </xf>
    <xf numFmtId="0" fontId="30" fillId="2" borderId="19" xfId="2" applyFont="1" applyFill="1" applyBorder="1" applyAlignment="1">
      <alignment horizontal="center" vertical="center" wrapText="1"/>
    </xf>
    <xf numFmtId="0" fontId="30" fillId="2" borderId="10" xfId="2" applyFont="1" applyFill="1" applyBorder="1" applyAlignment="1">
      <alignment horizontal="center" vertical="center" wrapText="1"/>
    </xf>
    <xf numFmtId="0" fontId="17" fillId="0" borderId="0" xfId="2" applyAlignment="1">
      <alignment wrapText="1"/>
    </xf>
    <xf numFmtId="9" fontId="17" fillId="0" borderId="0" xfId="2" applyNumberFormat="1"/>
    <xf numFmtId="0" fontId="25" fillId="0" borderId="3" xfId="2" applyFont="1" applyBorder="1" applyAlignment="1">
      <alignment vertical="top" wrapText="1"/>
    </xf>
    <xf numFmtId="164" fontId="17" fillId="0" borderId="0" xfId="2" applyNumberFormat="1"/>
    <xf numFmtId="164" fontId="25" fillId="0" borderId="17" xfId="2" applyNumberFormat="1" applyFont="1" applyBorder="1" applyAlignment="1">
      <alignment horizontal="center" vertical="center" wrapText="1"/>
    </xf>
    <xf numFmtId="0" fontId="23" fillId="0" borderId="3" xfId="2" applyFont="1" applyBorder="1" applyAlignment="1">
      <alignment vertical="top" wrapText="1"/>
    </xf>
    <xf numFmtId="164" fontId="55" fillId="6" borderId="3" xfId="2" applyNumberFormat="1" applyFont="1" applyFill="1" applyBorder="1" applyAlignment="1">
      <alignment vertical="center"/>
    </xf>
    <xf numFmtId="0" fontId="33" fillId="0" borderId="18" xfId="2" applyFont="1" applyBorder="1" applyAlignment="1">
      <alignment horizontal="center"/>
    </xf>
    <xf numFmtId="166" fontId="149" fillId="0" borderId="20" xfId="2" applyNumberFormat="1" applyFont="1" applyBorder="1" applyAlignment="1">
      <alignment horizontal="center" vertical="top" wrapText="1"/>
    </xf>
    <xf numFmtId="166" fontId="33" fillId="0" borderId="0" xfId="2" applyNumberFormat="1" applyFont="1" applyBorder="1"/>
    <xf numFmtId="0" fontId="22" fillId="0" borderId="0" xfId="2" applyFont="1" applyBorder="1" applyAlignment="1">
      <alignment horizontal="right"/>
    </xf>
    <xf numFmtId="164" fontId="28" fillId="5" borderId="3" xfId="2" applyNumberFormat="1" applyFont="1" applyFill="1" applyBorder="1" applyAlignment="1">
      <alignment vertical="center"/>
    </xf>
    <xf numFmtId="164" fontId="28" fillId="6" borderId="3" xfId="2" applyNumberFormat="1" applyFont="1" applyFill="1" applyBorder="1" applyAlignment="1">
      <alignment horizontal="right" vertical="center"/>
    </xf>
    <xf numFmtId="164" fontId="55" fillId="5" borderId="3" xfId="2" applyNumberFormat="1" applyFont="1" applyFill="1" applyBorder="1" applyAlignment="1">
      <alignment vertical="center"/>
    </xf>
    <xf numFmtId="0" fontId="27" fillId="0" borderId="0" xfId="2" applyFont="1" applyAlignment="1">
      <alignment vertical="center"/>
    </xf>
    <xf numFmtId="0" fontId="22" fillId="0" borderId="0" xfId="2" applyFont="1" applyBorder="1" applyAlignment="1"/>
    <xf numFmtId="166" fontId="151" fillId="0" borderId="0" xfId="2" applyNumberFormat="1" applyFont="1" applyBorder="1" applyAlignment="1">
      <alignment horizontal="center" vertical="center" wrapText="1"/>
    </xf>
    <xf numFmtId="0" fontId="26" fillId="0" borderId="0" xfId="2" applyFont="1" applyAlignment="1">
      <alignment wrapText="1"/>
    </xf>
    <xf numFmtId="0" fontId="22" fillId="0" borderId="0" xfId="2" applyFont="1" applyAlignment="1">
      <alignment horizontal="right" vertical="center"/>
    </xf>
    <xf numFmtId="0" fontId="21" fillId="0" borderId="0" xfId="2" applyFont="1" applyBorder="1" applyAlignment="1">
      <alignment horizontal="center" wrapText="1"/>
    </xf>
    <xf numFmtId="166" fontId="30" fillId="0" borderId="5" xfId="2" applyNumberFormat="1" applyFont="1" applyBorder="1" applyAlignment="1">
      <alignment horizontal="center" vertical="center" wrapText="1"/>
    </xf>
    <xf numFmtId="0" fontId="17" fillId="0" borderId="23" xfId="2" applyBorder="1" applyAlignment="1">
      <alignment vertical="center"/>
    </xf>
    <xf numFmtId="0" fontId="17" fillId="0" borderId="23" xfId="2" applyBorder="1" applyAlignment="1">
      <alignment horizontal="center" vertical="center" wrapText="1"/>
    </xf>
    <xf numFmtId="0" fontId="23" fillId="0" borderId="0" xfId="2" applyFont="1"/>
    <xf numFmtId="0" fontId="17" fillId="0" borderId="0" xfId="2" applyAlignment="1"/>
    <xf numFmtId="0" fontId="30" fillId="2" borderId="3" xfId="2" applyFont="1" applyFill="1" applyBorder="1" applyAlignment="1">
      <alignment horizontal="center" vertical="center" wrapText="1"/>
    </xf>
    <xf numFmtId="0" fontId="21" fillId="0" borderId="0" xfId="2" applyFont="1" applyBorder="1" applyAlignment="1"/>
    <xf numFmtId="0" fontId="21" fillId="0" borderId="0" xfId="2" applyFont="1" applyBorder="1" applyAlignment="1">
      <alignment vertical="center" wrapText="1"/>
    </xf>
    <xf numFmtId="166" fontId="72" fillId="0" borderId="0" xfId="2" applyNumberFormat="1" applyFont="1" applyBorder="1" applyAlignment="1">
      <alignment horizontal="center" vertical="center" wrapText="1"/>
    </xf>
    <xf numFmtId="164" fontId="55" fillId="6" borderId="3" xfId="2" applyNumberFormat="1" applyFont="1" applyFill="1" applyBorder="1" applyAlignment="1">
      <alignment horizontal="center" vertical="center"/>
    </xf>
    <xf numFmtId="0" fontId="122" fillId="0" borderId="3" xfId="2" applyFont="1" applyBorder="1" applyAlignment="1">
      <alignment horizontal="left" vertical="center" wrapText="1"/>
    </xf>
    <xf numFmtId="1" fontId="30" fillId="0" borderId="0" xfId="2" applyNumberFormat="1" applyFont="1" applyBorder="1" applyAlignment="1">
      <alignment horizontal="center" vertical="center" wrapText="1"/>
    </xf>
    <xf numFmtId="0" fontId="17" fillId="0" borderId="78" xfId="2" applyBorder="1" applyAlignment="1">
      <alignment horizontal="center" wrapText="1"/>
    </xf>
    <xf numFmtId="0" fontId="126" fillId="0" borderId="0" xfId="2" applyFont="1"/>
    <xf numFmtId="0" fontId="126" fillId="0" borderId="18" xfId="2" applyFont="1" applyBorder="1"/>
    <xf numFmtId="166" fontId="126" fillId="0" borderId="18" xfId="2" applyNumberFormat="1" applyFont="1" applyBorder="1"/>
    <xf numFmtId="166" fontId="32" fillId="0" borderId="0" xfId="2" applyNumberFormat="1" applyFont="1" applyBorder="1"/>
    <xf numFmtId="166" fontId="126" fillId="0" borderId="20" xfId="2" applyNumberFormat="1" applyFont="1" applyBorder="1"/>
    <xf numFmtId="0" fontId="33" fillId="0" borderId="0" xfId="2" applyFont="1" applyBorder="1"/>
    <xf numFmtId="0" fontId="41" fillId="0" borderId="0" xfId="3" applyFont="1" applyBorder="1" applyAlignment="1">
      <alignment horizontal="center" vertical="center" wrapText="1"/>
    </xf>
    <xf numFmtId="0" fontId="30" fillId="4" borderId="5" xfId="3" applyFont="1" applyFill="1" applyBorder="1" applyAlignment="1">
      <alignment horizontal="center" vertical="center" wrapText="1"/>
    </xf>
    <xf numFmtId="170" fontId="45" fillId="8" borderId="23" xfId="4" applyNumberFormat="1" applyFont="1" applyFill="1" applyBorder="1" applyAlignment="1">
      <alignment horizontal="right" vertical="center" wrapText="1"/>
    </xf>
    <xf numFmtId="169" fontId="23" fillId="8" borderId="21" xfId="4" applyNumberFormat="1" applyFont="1" applyFill="1" applyBorder="1" applyAlignment="1">
      <alignment horizontal="right" vertical="center" wrapText="1"/>
    </xf>
    <xf numFmtId="169" fontId="25" fillId="10" borderId="23" xfId="4" applyNumberFormat="1" applyFont="1" applyFill="1" applyBorder="1" applyAlignment="1">
      <alignment horizontal="right" vertical="center" wrapText="1"/>
    </xf>
    <xf numFmtId="177" fontId="43" fillId="0" borderId="0" xfId="3" applyNumberFormat="1" applyFont="1" applyFill="1" applyAlignment="1">
      <alignment vertical="center" wrapText="1"/>
    </xf>
    <xf numFmtId="0" fontId="18" fillId="0" borderId="16" xfId="7" applyFont="1" applyFill="1" applyBorder="1" applyAlignment="1">
      <alignment vertical="center" wrapText="1"/>
    </xf>
    <xf numFmtId="0" fontId="27" fillId="4" borderId="3" xfId="7" applyFont="1" applyFill="1" applyBorder="1" applyAlignment="1">
      <alignment horizontal="center" vertical="center" wrapText="1"/>
    </xf>
    <xf numFmtId="3" fontId="29" fillId="0" borderId="3" xfId="7" applyNumberFormat="1" applyFont="1" applyBorder="1" applyAlignment="1">
      <alignment horizontal="right" vertical="center" wrapText="1"/>
    </xf>
    <xf numFmtId="164" fontId="23" fillId="0" borderId="0" xfId="7" applyNumberFormat="1" applyFont="1" applyAlignment="1">
      <alignment vertical="center" wrapText="1"/>
    </xf>
    <xf numFmtId="164" fontId="28" fillId="0" borderId="23" xfId="7" applyNumberFormat="1" applyFont="1" applyBorder="1" applyAlignment="1">
      <alignment horizontal="right" wrapText="1"/>
    </xf>
    <xf numFmtId="3" fontId="27" fillId="0" borderId="3" xfId="7" applyNumberFormat="1" applyFont="1" applyBorder="1" applyAlignment="1">
      <alignment horizontal="right" wrapText="1"/>
    </xf>
    <xf numFmtId="164" fontId="25" fillId="0" borderId="23" xfId="7" applyNumberFormat="1" applyFont="1" applyBorder="1" applyAlignment="1">
      <alignment horizontal="center" wrapText="1"/>
    </xf>
    <xf numFmtId="164" fontId="25" fillId="0" borderId="23" xfId="7" applyNumberFormat="1" applyFont="1" applyBorder="1" applyAlignment="1">
      <alignment horizontal="right" wrapText="1"/>
    </xf>
    <xf numFmtId="164" fontId="25" fillId="9" borderId="3" xfId="7" applyNumberFormat="1" applyFont="1" applyFill="1" applyBorder="1" applyAlignment="1">
      <alignment horizontal="right" vertical="center" wrapText="1"/>
    </xf>
    <xf numFmtId="3" fontId="29" fillId="9" borderId="3" xfId="7" applyNumberFormat="1" applyFont="1" applyFill="1" applyBorder="1" applyAlignment="1">
      <alignment horizontal="right" vertical="center" wrapText="1"/>
    </xf>
    <xf numFmtId="164" fontId="55" fillId="0" borderId="3" xfId="7" applyNumberFormat="1" applyFont="1" applyFill="1" applyBorder="1" applyAlignment="1">
      <alignment horizontal="center" vertical="center" wrapText="1"/>
    </xf>
    <xf numFmtId="164" fontId="55" fillId="0" borderId="3" xfId="7" applyNumberFormat="1" applyFont="1" applyFill="1" applyBorder="1" applyAlignment="1">
      <alignment horizontal="right" vertical="center" wrapText="1"/>
    </xf>
    <xf numFmtId="164" fontId="27" fillId="0" borderId="3" xfId="7" applyNumberFormat="1" applyFont="1" applyFill="1" applyBorder="1" applyAlignment="1">
      <alignment horizontal="right" vertical="center" wrapText="1"/>
    </xf>
    <xf numFmtId="0" fontId="55" fillId="0" borderId="0" xfId="7" applyFont="1" applyFill="1" applyBorder="1" applyAlignment="1">
      <alignment horizontal="left" vertical="center" wrapText="1"/>
    </xf>
    <xf numFmtId="164" fontId="55" fillId="0" borderId="0" xfId="7" applyNumberFormat="1" applyFont="1" applyFill="1" applyBorder="1" applyAlignment="1">
      <alignment horizontal="center" vertical="center" wrapText="1"/>
    </xf>
    <xf numFmtId="164" fontId="55" fillId="0" borderId="0" xfId="7" applyNumberFormat="1" applyFont="1" applyFill="1" applyBorder="1" applyAlignment="1">
      <alignment horizontal="right" vertical="center" wrapText="1"/>
    </xf>
    <xf numFmtId="3" fontId="128" fillId="5" borderId="3" xfId="8" applyNumberFormat="1" applyFont="1" applyFill="1" applyBorder="1" applyAlignment="1">
      <alignment vertical="center"/>
    </xf>
    <xf numFmtId="0" fontId="25" fillId="4" borderId="5" xfId="3" applyFont="1" applyFill="1" applyBorder="1" applyAlignment="1">
      <alignment horizontal="center" vertical="center" wrapText="1"/>
    </xf>
    <xf numFmtId="164" fontId="26" fillId="0" borderId="3" xfId="12" applyNumberFormat="1" applyFont="1" applyFill="1" applyBorder="1" applyAlignment="1">
      <alignment horizontal="right" vertical="center"/>
    </xf>
    <xf numFmtId="173" fontId="25" fillId="0" borderId="0" xfId="3" applyNumberFormat="1" applyFont="1" applyBorder="1" applyAlignment="1">
      <alignment vertical="center" wrapText="1"/>
    </xf>
    <xf numFmtId="0" fontId="155" fillId="4" borderId="23" xfId="3" applyFont="1" applyFill="1" applyBorder="1" applyAlignment="1">
      <alignment horizontal="center" vertical="center" wrapText="1"/>
    </xf>
    <xf numFmtId="0" fontId="56" fillId="4" borderId="23" xfId="3" applyFont="1" applyFill="1" applyBorder="1" applyAlignment="1">
      <alignment horizontal="center" vertical="center" wrapText="1"/>
    </xf>
    <xf numFmtId="168" fontId="18" fillId="10" borderId="15" xfId="4" applyNumberFormat="1" applyFont="1" applyFill="1" applyBorder="1" applyAlignment="1">
      <alignment horizontal="right" vertical="center" wrapText="1"/>
    </xf>
    <xf numFmtId="0" fontId="54" fillId="0" borderId="36" xfId="3" applyFont="1" applyFill="1" applyBorder="1" applyAlignment="1">
      <alignment vertical="center" wrapText="1"/>
    </xf>
    <xf numFmtId="0" fontId="54" fillId="0" borderId="24" xfId="3" applyFont="1" applyFill="1" applyBorder="1" applyAlignment="1">
      <alignment vertical="center" wrapText="1"/>
    </xf>
    <xf numFmtId="0" fontId="54" fillId="0" borderId="21" xfId="3" applyFont="1" applyFill="1" applyBorder="1" applyAlignment="1">
      <alignment vertical="center" wrapText="1"/>
    </xf>
    <xf numFmtId="0" fontId="54" fillId="0" borderId="25" xfId="3" applyFont="1" applyFill="1" applyBorder="1" applyAlignment="1">
      <alignment vertical="center" wrapText="1"/>
    </xf>
    <xf numFmtId="0" fontId="31" fillId="8" borderId="23" xfId="3" applyFont="1" applyFill="1" applyBorder="1" applyAlignment="1">
      <alignment vertical="center" wrapText="1"/>
    </xf>
    <xf numFmtId="0" fontId="92" fillId="5" borderId="3" xfId="8" applyFont="1" applyFill="1" applyBorder="1" applyAlignment="1">
      <alignment horizontal="center" vertical="center"/>
    </xf>
    <xf numFmtId="0" fontId="22" fillId="4" borderId="3" xfId="8" applyFont="1" applyFill="1" applyBorder="1" applyAlignment="1">
      <alignment horizontal="center" vertical="center" wrapText="1"/>
    </xf>
    <xf numFmtId="0" fontId="30" fillId="0" borderId="0" xfId="8" applyFont="1" applyBorder="1" applyAlignment="1">
      <alignment horizontal="left" vertical="center"/>
    </xf>
    <xf numFmtId="0" fontId="63" fillId="0" borderId="16" xfId="8" applyFont="1" applyBorder="1" applyAlignment="1">
      <alignment vertical="center" wrapText="1"/>
    </xf>
    <xf numFmtId="0" fontId="19" fillId="0" borderId="3" xfId="8" applyFont="1" applyFill="1" applyBorder="1" applyAlignment="1">
      <alignment horizontal="left" vertical="center" wrapText="1"/>
    </xf>
    <xf numFmtId="164" fontId="93" fillId="0" borderId="3" xfId="8" applyNumberFormat="1" applyFont="1" applyFill="1" applyBorder="1"/>
    <xf numFmtId="0" fontId="89" fillId="0" borderId="0" xfId="0" applyFont="1" applyFill="1" applyBorder="1" applyAlignment="1">
      <alignment wrapText="1"/>
    </xf>
    <xf numFmtId="0" fontId="104" fillId="0" borderId="47" xfId="0" applyFont="1" applyBorder="1" applyAlignment="1">
      <alignment horizontal="center" vertical="center"/>
    </xf>
    <xf numFmtId="0" fontId="156" fillId="5" borderId="2" xfId="0" applyFont="1" applyFill="1" applyBorder="1"/>
    <xf numFmtId="4" fontId="83" fillId="5" borderId="3" xfId="0" applyNumberFormat="1" applyFont="1" applyFill="1" applyBorder="1"/>
    <xf numFmtId="4" fontId="83" fillId="5" borderId="10" xfId="0" applyNumberFormat="1" applyFont="1" applyFill="1" applyBorder="1"/>
    <xf numFmtId="0" fontId="98" fillId="16" borderId="44" xfId="0" applyFont="1" applyFill="1" applyBorder="1" applyAlignment="1">
      <alignment horizontal="center"/>
    </xf>
    <xf numFmtId="0" fontId="157" fillId="5" borderId="8" xfId="0" applyFont="1" applyFill="1" applyBorder="1" applyAlignment="1">
      <alignment horizontal="left" wrapText="1"/>
    </xf>
    <xf numFmtId="164" fontId="103" fillId="5" borderId="9" xfId="0" applyNumberFormat="1" applyFont="1" applyFill="1" applyBorder="1"/>
    <xf numFmtId="164" fontId="103" fillId="0" borderId="1" xfId="0" applyNumberFormat="1" applyFont="1" applyFill="1" applyBorder="1"/>
    <xf numFmtId="164" fontId="0" fillId="0" borderId="0" xfId="0" applyNumberFormat="1" applyAlignment="1">
      <alignment wrapText="1"/>
    </xf>
    <xf numFmtId="164" fontId="0" fillId="0" borderId="0" xfId="0" applyNumberFormat="1"/>
    <xf numFmtId="0" fontId="94" fillId="0" borderId="47" xfId="0" applyFont="1" applyBorder="1" applyAlignment="1">
      <alignment horizontal="center" vertical="center"/>
    </xf>
    <xf numFmtId="0" fontId="159" fillId="5" borderId="2" xfId="0" applyFont="1" applyFill="1" applyBorder="1"/>
    <xf numFmtId="164" fontId="83" fillId="5" borderId="3" xfId="0" applyNumberFormat="1" applyFont="1" applyFill="1" applyBorder="1"/>
    <xf numFmtId="164" fontId="160" fillId="5" borderId="3" xfId="0" applyNumberFormat="1" applyFont="1" applyFill="1" applyBorder="1"/>
    <xf numFmtId="164" fontId="83" fillId="5" borderId="10" xfId="0" applyNumberFormat="1" applyFont="1" applyFill="1" applyBorder="1"/>
    <xf numFmtId="0" fontId="104" fillId="0" borderId="51" xfId="0" applyFont="1" applyBorder="1" applyAlignment="1">
      <alignment horizontal="center" vertical="center"/>
    </xf>
    <xf numFmtId="0" fontId="105" fillId="5" borderId="6" xfId="0" applyFont="1" applyFill="1" applyBorder="1" applyAlignment="1">
      <alignment horizontal="left" wrapText="1"/>
    </xf>
    <xf numFmtId="166" fontId="161" fillId="5" borderId="7" xfId="0" applyNumberFormat="1" applyFont="1" applyFill="1" applyBorder="1"/>
    <xf numFmtId="166" fontId="162" fillId="5" borderId="7" xfId="0" applyNumberFormat="1" applyFont="1" applyFill="1" applyBorder="1"/>
    <xf numFmtId="166" fontId="105" fillId="5" borderId="7" xfId="0" applyNumberFormat="1" applyFont="1" applyFill="1" applyBorder="1"/>
    <xf numFmtId="166" fontId="105" fillId="5" borderId="68" xfId="0" applyNumberFormat="1" applyFont="1" applyFill="1" applyBorder="1"/>
    <xf numFmtId="166" fontId="105" fillId="5" borderId="6" xfId="0" applyNumberFormat="1" applyFont="1" applyFill="1" applyBorder="1"/>
    <xf numFmtId="0" fontId="157" fillId="5" borderId="8" xfId="0" applyFont="1" applyFill="1" applyBorder="1" applyAlignment="1">
      <alignment wrapText="1"/>
    </xf>
    <xf numFmtId="0" fontId="0" fillId="0" borderId="0" xfId="0" applyBorder="1"/>
    <xf numFmtId="0" fontId="0" fillId="20" borderId="0" xfId="0" applyFill="1" applyBorder="1"/>
    <xf numFmtId="164" fontId="103" fillId="0" borderId="9" xfId="0" applyNumberFormat="1" applyFont="1" applyFill="1" applyBorder="1"/>
    <xf numFmtId="49" fontId="18" fillId="2" borderId="3" xfId="8" applyNumberFormat="1" applyFont="1" applyFill="1" applyBorder="1" applyAlignment="1">
      <alignment horizontal="center" vertical="center" wrapText="1"/>
    </xf>
    <xf numFmtId="49" fontId="18" fillId="2" borderId="21" xfId="8" applyNumberFormat="1" applyFont="1" applyFill="1" applyBorder="1" applyAlignment="1">
      <alignment horizontal="center" vertical="center" wrapText="1"/>
    </xf>
    <xf numFmtId="49" fontId="18" fillId="2" borderId="3" xfId="8" applyNumberFormat="1" applyFont="1" applyFill="1" applyBorder="1" applyAlignment="1">
      <alignment horizontal="center" vertical="center" wrapText="1"/>
    </xf>
    <xf numFmtId="49" fontId="18" fillId="2" borderId="21" xfId="8" applyNumberFormat="1" applyFont="1" applyFill="1" applyBorder="1" applyAlignment="1">
      <alignment horizontal="center" vertical="center" wrapText="1"/>
    </xf>
    <xf numFmtId="49" fontId="64" fillId="2" borderId="3" xfId="8" applyNumberFormat="1" applyFont="1" applyFill="1" applyBorder="1" applyAlignment="1">
      <alignment horizontal="center" vertical="center" wrapText="1"/>
    </xf>
    <xf numFmtId="3" fontId="60" fillId="0" borderId="0" xfId="8" applyNumberFormat="1" applyFont="1" applyFill="1" applyBorder="1" applyAlignment="1">
      <alignment horizontal="center" wrapText="1"/>
    </xf>
    <xf numFmtId="164" fontId="165" fillId="0" borderId="3" xfId="8" applyNumberFormat="1" applyFont="1" applyFill="1" applyBorder="1" applyAlignment="1">
      <alignment horizontal="center" wrapText="1"/>
    </xf>
    <xf numFmtId="0" fontId="40" fillId="0" borderId="0" xfId="8" applyFont="1" applyFill="1"/>
    <xf numFmtId="3" fontId="40" fillId="0" borderId="3" xfId="8" applyNumberFormat="1" applyFont="1" applyFill="1" applyBorder="1"/>
    <xf numFmtId="0" fontId="40" fillId="24" borderId="0" xfId="8" applyFont="1" applyFill="1"/>
    <xf numFmtId="173" fontId="62" fillId="0" borderId="0" xfId="8" applyNumberFormat="1" applyFont="1"/>
    <xf numFmtId="164" fontId="25" fillId="23" borderId="0" xfId="7" applyNumberFormat="1" applyFont="1" applyFill="1" applyBorder="1" applyAlignment="1">
      <alignment vertical="center" wrapText="1"/>
    </xf>
    <xf numFmtId="164" fontId="55" fillId="0" borderId="0" xfId="7" applyNumberFormat="1" applyFont="1" applyFill="1" applyBorder="1" applyAlignment="1">
      <alignment vertical="center" wrapText="1"/>
    </xf>
    <xf numFmtId="4" fontId="83" fillId="5" borderId="54" xfId="0" applyNumberFormat="1" applyFont="1" applyFill="1" applyBorder="1"/>
    <xf numFmtId="166" fontId="105" fillId="5" borderId="81" xfId="0" applyNumberFormat="1" applyFont="1" applyFill="1" applyBorder="1"/>
    <xf numFmtId="164" fontId="103" fillId="5" borderId="69" xfId="0" applyNumberFormat="1" applyFont="1" applyFill="1" applyBorder="1"/>
    <xf numFmtId="164" fontId="83" fillId="5" borderId="54" xfId="0" applyNumberFormat="1" applyFont="1" applyFill="1" applyBorder="1"/>
    <xf numFmtId="0" fontId="160" fillId="0" borderId="0" xfId="0" applyFont="1" applyFill="1" applyBorder="1" applyAlignment="1">
      <alignment wrapText="1"/>
    </xf>
    <xf numFmtId="164" fontId="103" fillId="5" borderId="3" xfId="8" applyNumberFormat="1" applyFont="1" applyFill="1" applyBorder="1"/>
    <xf numFmtId="0" fontId="19" fillId="0" borderId="0" xfId="8" applyFont="1" applyFill="1"/>
    <xf numFmtId="164" fontId="128" fillId="5" borderId="0" xfId="8" applyNumberFormat="1" applyFont="1" applyFill="1" applyBorder="1"/>
    <xf numFmtId="0" fontId="40" fillId="0" borderId="0" xfId="10" applyFill="1"/>
    <xf numFmtId="4" fontId="20" fillId="0" borderId="0" xfId="10" applyNumberFormat="1" applyFont="1" applyFill="1" applyBorder="1" applyAlignment="1">
      <alignment horizontal="left" wrapText="1"/>
    </xf>
    <xf numFmtId="4" fontId="18" fillId="0" borderId="0" xfId="10" applyNumberFormat="1" applyFont="1" applyFill="1" applyBorder="1" applyAlignment="1">
      <alignment horizontal="center" wrapText="1"/>
    </xf>
    <xf numFmtId="4" fontId="19" fillId="0" borderId="0" xfId="10" applyNumberFormat="1" applyFont="1" applyFill="1" applyBorder="1" applyAlignment="1">
      <alignment horizontal="center" wrapText="1"/>
    </xf>
    <xf numFmtId="0" fontId="40" fillId="0" borderId="0" xfId="10" applyFill="1" applyBorder="1"/>
    <xf numFmtId="0" fontId="13" fillId="0" borderId="3" xfId="11" applyNumberFormat="1" applyFont="1" applyFill="1" applyBorder="1" applyAlignment="1" applyProtection="1">
      <alignment horizontal="left" vertical="center" wrapText="1"/>
    </xf>
    <xf numFmtId="1" fontId="18" fillId="0" borderId="3" xfId="10" applyNumberFormat="1" applyFont="1" applyFill="1" applyBorder="1" applyAlignment="1">
      <alignment horizontal="center" vertical="center" wrapText="1"/>
    </xf>
    <xf numFmtId="164" fontId="18" fillId="0" borderId="3" xfId="10" applyNumberFormat="1" applyFont="1" applyFill="1" applyBorder="1" applyAlignment="1">
      <alignment horizontal="center" vertical="center" wrapText="1"/>
    </xf>
    <xf numFmtId="0" fontId="166" fillId="0" borderId="3" xfId="11" applyNumberFormat="1" applyFont="1" applyFill="1" applyBorder="1" applyAlignment="1" applyProtection="1">
      <alignment horizontal="left" vertical="center" wrapText="1"/>
    </xf>
    <xf numFmtId="1" fontId="19" fillId="0" borderId="3" xfId="10" applyNumberFormat="1" applyFont="1" applyFill="1" applyBorder="1" applyAlignment="1">
      <alignment horizontal="center" vertical="center" wrapText="1"/>
    </xf>
    <xf numFmtId="164" fontId="19" fillId="0" borderId="3" xfId="10" applyNumberFormat="1" applyFont="1" applyFill="1" applyBorder="1" applyAlignment="1">
      <alignment horizontal="center" vertical="center" wrapText="1"/>
    </xf>
    <xf numFmtId="164" fontId="40" fillId="0" borderId="0" xfId="10" applyNumberFormat="1" applyFill="1" applyBorder="1"/>
    <xf numFmtId="0" fontId="166" fillId="0" borderId="0" xfId="11" applyNumberFormat="1" applyFont="1" applyFill="1" applyBorder="1" applyAlignment="1" applyProtection="1">
      <alignment horizontal="left" vertical="center" wrapText="1"/>
    </xf>
    <xf numFmtId="3" fontId="167" fillId="0" borderId="0" xfId="10" applyNumberFormat="1" applyFont="1" applyFill="1" applyBorder="1" applyAlignment="1">
      <alignment horizontal="center" vertical="center" wrapText="1"/>
    </xf>
    <xf numFmtId="164" fontId="167" fillId="0" borderId="0" xfId="10" applyNumberFormat="1" applyFont="1" applyFill="1" applyBorder="1" applyAlignment="1">
      <alignment horizontal="center" vertical="center" wrapText="1"/>
    </xf>
    <xf numFmtId="177" fontId="51" fillId="0" borderId="0" xfId="3" applyNumberFormat="1" applyFont="1" applyAlignment="1">
      <alignment vertical="center" wrapText="1"/>
    </xf>
    <xf numFmtId="0" fontId="19" fillId="0" borderId="35" xfId="3" applyFont="1" applyFill="1" applyBorder="1" applyAlignment="1">
      <alignment horizontal="right" vertical="center" wrapText="1"/>
    </xf>
    <xf numFmtId="0" fontId="19" fillId="0" borderId="14" xfId="3" applyFont="1" applyFill="1" applyBorder="1" applyAlignment="1">
      <alignment horizontal="right" vertical="center" wrapText="1"/>
    </xf>
    <xf numFmtId="168" fontId="19" fillId="0" borderId="36" xfId="4" applyNumberFormat="1" applyFont="1" applyFill="1" applyBorder="1" applyAlignment="1">
      <alignment horizontal="right" vertical="center" wrapText="1"/>
    </xf>
    <xf numFmtId="0" fontId="19" fillId="0" borderId="36" xfId="3" applyFont="1" applyFill="1" applyBorder="1" applyAlignment="1">
      <alignment horizontal="right" vertical="center" wrapText="1"/>
    </xf>
    <xf numFmtId="164" fontId="36" fillId="0" borderId="23" xfId="3" applyNumberFormat="1" applyFont="1" applyFill="1" applyBorder="1" applyAlignment="1">
      <alignment vertical="center" wrapText="1"/>
    </xf>
    <xf numFmtId="164" fontId="36" fillId="0" borderId="24" xfId="3" applyNumberFormat="1" applyFont="1" applyFill="1" applyBorder="1" applyAlignment="1">
      <alignment vertical="center" wrapText="1"/>
    </xf>
    <xf numFmtId="2" fontId="25" fillId="11" borderId="23" xfId="3" applyNumberFormat="1" applyFont="1" applyFill="1" applyBorder="1" applyAlignment="1">
      <alignment horizontal="right" vertical="center" wrapText="1"/>
    </xf>
    <xf numFmtId="164" fontId="25" fillId="11" borderId="25" xfId="3" applyNumberFormat="1" applyFont="1" applyFill="1" applyBorder="1" applyAlignment="1">
      <alignment horizontal="right" vertical="center" wrapText="1"/>
    </xf>
    <xf numFmtId="4" fontId="25" fillId="11" borderId="39" xfId="3" applyNumberFormat="1" applyFont="1" applyFill="1" applyBorder="1" applyAlignment="1">
      <alignment horizontal="right" vertical="center" wrapText="1"/>
    </xf>
    <xf numFmtId="164" fontId="25" fillId="11" borderId="24" xfId="3" applyNumberFormat="1" applyFont="1" applyFill="1" applyBorder="1" applyAlignment="1">
      <alignment horizontal="right" vertical="center" wrapText="1"/>
    </xf>
    <xf numFmtId="0" fontId="6" fillId="0" borderId="0" xfId="18" applyFont="1"/>
    <xf numFmtId="0" fontId="6" fillId="0" borderId="0" xfId="18" applyFont="1" applyAlignment="1">
      <alignment wrapText="1"/>
    </xf>
    <xf numFmtId="0" fontId="11" fillId="0" borderId="0" xfId="18" applyFont="1" applyAlignment="1">
      <alignment horizontal="right"/>
    </xf>
    <xf numFmtId="0" fontId="8" fillId="2" borderId="60" xfId="18" applyFont="1" applyFill="1" applyBorder="1" applyAlignment="1">
      <alignment vertical="center"/>
    </xf>
    <xf numFmtId="0" fontId="9" fillId="2" borderId="69" xfId="18" applyFont="1" applyFill="1" applyBorder="1" applyAlignment="1">
      <alignment horizontal="center" vertical="center" wrapText="1"/>
    </xf>
    <xf numFmtId="0" fontId="8" fillId="2" borderId="46" xfId="18" applyFont="1" applyFill="1" applyBorder="1" applyAlignment="1">
      <alignment vertical="center"/>
    </xf>
    <xf numFmtId="0" fontId="8" fillId="2" borderId="16" xfId="18" applyFont="1" applyFill="1" applyBorder="1" applyAlignment="1">
      <alignment horizontal="center" vertical="center" wrapText="1"/>
    </xf>
    <xf numFmtId="0" fontId="14" fillId="2" borderId="50" xfId="18" applyFont="1" applyFill="1" applyBorder="1" applyAlignment="1">
      <alignment horizontal="center" vertical="center" wrapText="1"/>
    </xf>
    <xf numFmtId="0" fontId="6" fillId="0" borderId="33" xfId="18" applyFont="1" applyBorder="1" applyAlignment="1">
      <alignment vertical="center" wrapText="1"/>
    </xf>
    <xf numFmtId="166" fontId="6" fillId="0" borderId="50" xfId="18" applyNumberFormat="1" applyFont="1" applyBorder="1" applyAlignment="1">
      <alignment horizontal="center" vertical="center"/>
    </xf>
    <xf numFmtId="0" fontId="6" fillId="0" borderId="19" xfId="18" applyFont="1" applyBorder="1" applyAlignment="1">
      <alignment vertical="center" wrapText="1"/>
    </xf>
    <xf numFmtId="164" fontId="6" fillId="0" borderId="50" xfId="18" applyNumberFormat="1" applyFont="1" applyBorder="1" applyAlignment="1">
      <alignment horizontal="center" vertical="center"/>
    </xf>
    <xf numFmtId="0" fontId="6" fillId="0" borderId="50" xfId="18" applyFont="1" applyBorder="1" applyAlignment="1">
      <alignment vertical="center"/>
    </xf>
    <xf numFmtId="49" fontId="12" fillId="0" borderId="50" xfId="18" applyNumberFormat="1" applyFont="1" applyBorder="1" applyAlignment="1">
      <alignment horizontal="right" vertical="top"/>
    </xf>
    <xf numFmtId="0" fontId="6" fillId="0" borderId="19" xfId="18" applyFont="1" applyBorder="1" applyAlignment="1">
      <alignment horizontal="left" vertical="center" wrapText="1" indent="3"/>
    </xf>
    <xf numFmtId="165" fontId="6" fillId="0" borderId="50" xfId="18" applyNumberFormat="1" applyFont="1" applyBorder="1" applyAlignment="1">
      <alignment horizontal="center" vertical="center"/>
    </xf>
    <xf numFmtId="49" fontId="12" fillId="0" borderId="70" xfId="18" applyNumberFormat="1" applyFont="1" applyBorder="1" applyAlignment="1">
      <alignment horizontal="right" vertical="top"/>
    </xf>
    <xf numFmtId="0" fontId="6" fillId="0" borderId="34" xfId="18" applyFont="1" applyBorder="1" applyAlignment="1">
      <alignment horizontal="left" vertical="center" wrapText="1" indent="3"/>
    </xf>
    <xf numFmtId="165" fontId="6" fillId="0" borderId="70" xfId="18" applyNumberFormat="1" applyFont="1" applyBorder="1" applyAlignment="1">
      <alignment horizontal="center" vertical="center"/>
    </xf>
    <xf numFmtId="0" fontId="6" fillId="0" borderId="34" xfId="18" applyFont="1" applyBorder="1" applyAlignment="1">
      <alignment vertical="center" wrapText="1"/>
    </xf>
    <xf numFmtId="166" fontId="6" fillId="0" borderId="70" xfId="18" applyNumberFormat="1" applyFont="1" applyBorder="1" applyAlignment="1">
      <alignment horizontal="center" vertical="center"/>
    </xf>
    <xf numFmtId="0" fontId="6" fillId="0" borderId="60" xfId="18" applyFont="1" applyBorder="1" applyAlignment="1">
      <alignment vertical="center"/>
    </xf>
    <xf numFmtId="0" fontId="7" fillId="0" borderId="74" xfId="18" applyFont="1" applyBorder="1" applyAlignment="1">
      <alignment vertical="center" wrapText="1"/>
    </xf>
    <xf numFmtId="0" fontId="6" fillId="0" borderId="13" xfId="18" applyFont="1" applyBorder="1" applyAlignment="1">
      <alignment horizontal="center" vertical="center" wrapText="1"/>
    </xf>
    <xf numFmtId="164" fontId="7" fillId="0" borderId="60" xfId="18" applyNumberFormat="1" applyFont="1" applyFill="1" applyBorder="1" applyAlignment="1">
      <alignment horizontal="center" vertical="center"/>
    </xf>
    <xf numFmtId="0" fontId="7" fillId="0" borderId="19" xfId="18" applyFont="1" applyBorder="1" applyAlignment="1">
      <alignment vertical="center" wrapText="1"/>
    </xf>
    <xf numFmtId="0" fontId="6" fillId="0" borderId="10" xfId="18" applyFont="1" applyBorder="1" applyAlignment="1">
      <alignment horizontal="center" vertical="center" wrapText="1"/>
    </xf>
    <xf numFmtId="164" fontId="7" fillId="0" borderId="50" xfId="18" applyNumberFormat="1" applyFont="1" applyFill="1" applyBorder="1" applyAlignment="1">
      <alignment horizontal="center" vertical="center"/>
    </xf>
    <xf numFmtId="0" fontId="11" fillId="0" borderId="10" xfId="18" applyFont="1" applyBorder="1" applyAlignment="1">
      <alignment horizontal="center" vertical="center" wrapText="1"/>
    </xf>
    <xf numFmtId="0" fontId="13" fillId="3" borderId="67" xfId="18" applyFont="1" applyFill="1" applyBorder="1" applyAlignment="1">
      <alignment vertical="center"/>
    </xf>
    <xf numFmtId="0" fontId="13" fillId="3" borderId="75" xfId="18" applyFont="1" applyFill="1" applyBorder="1" applyAlignment="1">
      <alignment vertical="center" wrapText="1"/>
    </xf>
    <xf numFmtId="0" fontId="14" fillId="3" borderId="11" xfId="18" applyFont="1" applyFill="1" applyBorder="1" applyAlignment="1">
      <alignment horizontal="center" vertical="center" wrapText="1"/>
    </xf>
    <xf numFmtId="164" fontId="13" fillId="3" borderId="67" xfId="18" applyNumberFormat="1" applyFont="1" applyFill="1" applyBorder="1" applyAlignment="1">
      <alignment horizontal="center" vertical="center"/>
    </xf>
    <xf numFmtId="0" fontId="8" fillId="2" borderId="72" xfId="18" applyFont="1" applyFill="1" applyBorder="1" applyAlignment="1">
      <alignment vertical="center"/>
    </xf>
    <xf numFmtId="0" fontId="8" fillId="2" borderId="69" xfId="18" applyFont="1" applyFill="1" applyBorder="1" applyAlignment="1">
      <alignment horizontal="center" vertical="top" wrapText="1"/>
    </xf>
    <xf numFmtId="0" fontId="6" fillId="0" borderId="47" xfId="18" applyFont="1" applyBorder="1" applyAlignment="1">
      <alignment vertical="center"/>
    </xf>
    <xf numFmtId="0" fontId="6" fillId="0" borderId="2" xfId="18" applyFont="1" applyBorder="1" applyAlignment="1">
      <alignment vertical="center" wrapText="1"/>
    </xf>
    <xf numFmtId="0" fontId="6" fillId="0" borderId="73" xfId="18" applyFont="1" applyBorder="1" applyAlignment="1">
      <alignment horizontal="right" vertical="center"/>
    </xf>
    <xf numFmtId="0" fontId="6" fillId="0" borderId="4" xfId="18" applyFont="1" applyBorder="1" applyAlignment="1">
      <alignment vertical="center" wrapText="1"/>
    </xf>
    <xf numFmtId="0" fontId="6" fillId="0" borderId="12" xfId="18" applyFont="1" applyBorder="1" applyAlignment="1">
      <alignment horizontal="center" vertical="center" wrapText="1"/>
    </xf>
    <xf numFmtId="164" fontId="6" fillId="0" borderId="70" xfId="18" applyNumberFormat="1" applyFont="1" applyBorder="1" applyAlignment="1">
      <alignment horizontal="center" vertical="center"/>
    </xf>
    <xf numFmtId="0" fontId="6" fillId="3" borderId="72" xfId="18" applyFont="1" applyFill="1" applyBorder="1" applyAlignment="1">
      <alignment vertical="center"/>
    </xf>
    <xf numFmtId="0" fontId="6" fillId="3" borderId="8" xfId="18" applyFont="1" applyFill="1" applyBorder="1" applyAlignment="1">
      <alignment vertical="center" wrapText="1"/>
    </xf>
    <xf numFmtId="0" fontId="6" fillId="3" borderId="1" xfId="18" applyFont="1" applyFill="1" applyBorder="1" applyAlignment="1">
      <alignment horizontal="center" vertical="center" wrapText="1"/>
    </xf>
    <xf numFmtId="164" fontId="7" fillId="3" borderId="69" xfId="18" applyNumberFormat="1" applyFont="1" applyFill="1" applyBorder="1" applyAlignment="1">
      <alignment horizontal="center" vertical="center"/>
    </xf>
    <xf numFmtId="0" fontId="6" fillId="3" borderId="51" xfId="18" applyFont="1" applyFill="1" applyBorder="1" applyAlignment="1">
      <alignment vertical="center"/>
    </xf>
    <xf numFmtId="0" fontId="6" fillId="3" borderId="6" xfId="18" applyFont="1" applyFill="1" applyBorder="1" applyAlignment="1">
      <alignment vertical="center" wrapText="1"/>
    </xf>
    <xf numFmtId="0" fontId="6" fillId="3" borderId="68" xfId="18" applyFont="1" applyFill="1" applyBorder="1" applyAlignment="1">
      <alignment horizontal="center" vertical="center" wrapText="1"/>
    </xf>
    <xf numFmtId="164" fontId="7" fillId="3" borderId="54" xfId="18" applyNumberFormat="1" applyFont="1" applyFill="1" applyBorder="1" applyAlignment="1">
      <alignment horizontal="center" vertical="center"/>
    </xf>
    <xf numFmtId="164" fontId="83" fillId="5" borderId="50" xfId="0" applyNumberFormat="1" applyFont="1" applyFill="1" applyBorder="1"/>
    <xf numFmtId="166" fontId="25" fillId="5" borderId="3" xfId="8" applyNumberFormat="1" applyFont="1" applyFill="1" applyBorder="1" applyAlignment="1">
      <alignment horizontal="right" vertical="center" wrapText="1"/>
    </xf>
    <xf numFmtId="166" fontId="21" fillId="5" borderId="3" xfId="8" applyNumberFormat="1" applyFont="1" applyFill="1" applyBorder="1" applyAlignment="1">
      <alignment horizontal="right" vertical="center" wrapText="1"/>
    </xf>
    <xf numFmtId="166" fontId="25" fillId="0" borderId="3" xfId="8" applyNumberFormat="1" applyFont="1" applyFill="1" applyBorder="1" applyAlignment="1">
      <alignment horizontal="right" vertical="center" wrapText="1"/>
    </xf>
    <xf numFmtId="166" fontId="83" fillId="5" borderId="3" xfId="8" applyNumberFormat="1" applyFont="1" applyFill="1" applyBorder="1"/>
    <xf numFmtId="0" fontId="23" fillId="0" borderId="0" xfId="8" applyFont="1" applyAlignment="1">
      <alignment horizontal="right"/>
    </xf>
    <xf numFmtId="0" fontId="63" fillId="5" borderId="3" xfId="8" applyFont="1" applyFill="1" applyBorder="1" applyAlignment="1">
      <alignment horizontal="center" vertical="center" wrapText="1"/>
    </xf>
    <xf numFmtId="0" fontId="60" fillId="4" borderId="3" xfId="8" applyFont="1" applyFill="1" applyBorder="1" applyAlignment="1">
      <alignment horizontal="center" vertical="center" wrapText="1"/>
    </xf>
    <xf numFmtId="0" fontId="60" fillId="4" borderId="3" xfId="8" applyFont="1" applyFill="1" applyBorder="1" applyAlignment="1">
      <alignment horizontal="center" vertical="center"/>
    </xf>
    <xf numFmtId="0" fontId="60" fillId="4" borderId="5" xfId="8" applyFont="1" applyFill="1" applyBorder="1" applyAlignment="1">
      <alignment horizontal="center" vertical="center"/>
    </xf>
    <xf numFmtId="164" fontId="128" fillId="5" borderId="3" xfId="8" applyNumberFormat="1" applyFont="1" applyFill="1" applyBorder="1" applyAlignment="1">
      <alignment horizontal="center" vertical="center"/>
    </xf>
    <xf numFmtId="0" fontId="63" fillId="5" borderId="3" xfId="8" applyFont="1" applyFill="1" applyBorder="1" applyAlignment="1">
      <alignment horizontal="left"/>
    </xf>
    <xf numFmtId="0" fontId="18" fillId="4" borderId="3" xfId="8" applyFont="1" applyFill="1" applyBorder="1" applyAlignment="1">
      <alignment horizontal="center" vertical="center"/>
    </xf>
    <xf numFmtId="0" fontId="128" fillId="5" borderId="3" xfId="8" applyFont="1" applyFill="1" applyBorder="1" applyAlignment="1">
      <alignment horizontal="left"/>
    </xf>
    <xf numFmtId="164" fontId="128" fillId="0" borderId="3" xfId="8" applyNumberFormat="1" applyFont="1" applyFill="1" applyBorder="1"/>
    <xf numFmtId="3" fontId="115" fillId="0" borderId="0" xfId="8" applyNumberFormat="1" applyFont="1" applyFill="1" applyBorder="1"/>
    <xf numFmtId="0" fontId="49" fillId="0" borderId="0" xfId="8" applyFont="1" applyAlignment="1">
      <alignment vertical="center" wrapText="1"/>
    </xf>
    <xf numFmtId="0" fontId="60" fillId="4" borderId="0" xfId="8" applyFont="1" applyFill="1" applyBorder="1" applyAlignment="1">
      <alignment horizontal="center" vertical="center" wrapText="1"/>
    </xf>
    <xf numFmtId="164" fontId="128" fillId="5" borderId="0" xfId="8" applyNumberFormat="1" applyFont="1" applyFill="1" applyBorder="1" applyAlignment="1">
      <alignment vertical="center"/>
    </xf>
    <xf numFmtId="3" fontId="63" fillId="5" borderId="0" xfId="8" applyNumberFormat="1" applyFont="1" applyFill="1" applyBorder="1" applyAlignment="1">
      <alignment vertical="center"/>
    </xf>
    <xf numFmtId="4" fontId="133" fillId="5" borderId="3" xfId="8" applyNumberFormat="1" applyFont="1" applyFill="1" applyBorder="1"/>
    <xf numFmtId="2" fontId="83" fillId="5" borderId="3" xfId="0" applyNumberFormat="1" applyFont="1" applyFill="1" applyBorder="1"/>
    <xf numFmtId="2" fontId="133" fillId="5" borderId="3" xfId="8" applyNumberFormat="1" applyFont="1" applyFill="1" applyBorder="1"/>
    <xf numFmtId="164" fontId="133" fillId="0" borderId="3" xfId="8" applyNumberFormat="1" applyFont="1" applyFill="1" applyBorder="1"/>
    <xf numFmtId="0" fontId="15" fillId="0" borderId="0" xfId="18" applyFont="1" applyAlignment="1">
      <alignment horizontal="center" vertical="center" wrapText="1"/>
    </xf>
    <xf numFmtId="0" fontId="6" fillId="0" borderId="0" xfId="18" applyFont="1" applyAlignment="1">
      <alignment horizontal="center"/>
    </xf>
    <xf numFmtId="0" fontId="8" fillId="2" borderId="74" xfId="18" applyFont="1" applyFill="1" applyBorder="1" applyAlignment="1">
      <alignment horizontal="center" vertical="center" wrapText="1"/>
    </xf>
    <xf numFmtId="0" fontId="8" fillId="2" borderId="13" xfId="18" applyFont="1" applyFill="1" applyBorder="1" applyAlignment="1">
      <alignment horizontal="center" vertical="center" wrapText="1"/>
    </xf>
    <xf numFmtId="0" fontId="6" fillId="0" borderId="70" xfId="18" applyFont="1" applyBorder="1" applyAlignment="1">
      <alignment horizontal="right" vertical="center"/>
    </xf>
    <xf numFmtId="0" fontId="6" fillId="0" borderId="46" xfId="18" applyFont="1" applyBorder="1" applyAlignment="1">
      <alignment horizontal="right" vertical="center"/>
    </xf>
    <xf numFmtId="0" fontId="11" fillId="0" borderId="82" xfId="18" applyFont="1" applyBorder="1" applyAlignment="1">
      <alignment horizontal="center" vertical="center" wrapText="1"/>
    </xf>
    <xf numFmtId="0" fontId="11" fillId="0" borderId="83" xfId="18" applyFont="1" applyBorder="1" applyAlignment="1">
      <alignment horizontal="center" vertical="center" wrapText="1"/>
    </xf>
    <xf numFmtId="0" fontId="11" fillId="0" borderId="84" xfId="18" applyFont="1" applyBorder="1" applyAlignment="1">
      <alignment horizontal="center" vertical="center" wrapText="1"/>
    </xf>
    <xf numFmtId="0" fontId="11" fillId="0" borderId="12" xfId="18" applyFont="1" applyBorder="1" applyAlignment="1">
      <alignment horizontal="center" vertical="center" wrapText="1"/>
    </xf>
    <xf numFmtId="0" fontId="11" fillId="0" borderId="14" xfId="18" applyFont="1" applyBorder="1" applyAlignment="1">
      <alignment horizontal="center" vertical="center" wrapText="1"/>
    </xf>
    <xf numFmtId="0" fontId="169" fillId="0" borderId="82" xfId="17" applyBorder="1" applyAlignment="1">
      <alignment horizontal="center" vertical="center" wrapText="1"/>
    </xf>
    <xf numFmtId="0" fontId="169" fillId="0" borderId="83" xfId="17" applyBorder="1" applyAlignment="1">
      <alignment horizontal="center" vertical="center" wrapText="1"/>
    </xf>
    <xf numFmtId="0" fontId="169" fillId="0" borderId="85" xfId="17" applyBorder="1" applyAlignment="1">
      <alignment horizontal="center" vertical="center" wrapText="1"/>
    </xf>
    <xf numFmtId="0" fontId="7" fillId="0" borderId="65" xfId="18" applyFont="1" applyBorder="1" applyAlignment="1">
      <alignment horizontal="center" vertical="center" wrapText="1"/>
    </xf>
    <xf numFmtId="0" fontId="7" fillId="0" borderId="71" xfId="18" applyFont="1" applyBorder="1" applyAlignment="1">
      <alignment horizontal="center" vertical="center" wrapText="1"/>
    </xf>
    <xf numFmtId="0" fontId="7" fillId="0" borderId="66" xfId="18" applyFont="1" applyBorder="1" applyAlignment="1">
      <alignment horizontal="center" vertical="center" wrapText="1"/>
    </xf>
    <xf numFmtId="0" fontId="8" fillId="2" borderId="8" xfId="18" applyFont="1" applyFill="1" applyBorder="1" applyAlignment="1">
      <alignment horizontal="center" vertical="center" wrapText="1"/>
    </xf>
    <xf numFmtId="0" fontId="8" fillId="2" borderId="1" xfId="18" applyFont="1" applyFill="1" applyBorder="1" applyAlignment="1">
      <alignment horizontal="center" vertical="center" wrapText="1"/>
    </xf>
    <xf numFmtId="0" fontId="17" fillId="0" borderId="0" xfId="2" applyAlignment="1">
      <alignment horizontal="center" wrapText="1"/>
    </xf>
    <xf numFmtId="0" fontId="27" fillId="0" borderId="22" xfId="2" applyFont="1" applyBorder="1" applyAlignment="1">
      <alignment horizontal="right" vertical="center"/>
    </xf>
    <xf numFmtId="0" fontId="27" fillId="5" borderId="22" xfId="2" applyFont="1" applyFill="1" applyBorder="1" applyAlignment="1">
      <alignment horizontal="left" vertical="center"/>
    </xf>
    <xf numFmtId="0" fontId="26" fillId="0" borderId="0" xfId="2" applyFont="1" applyAlignment="1">
      <alignment horizontal="left" vertical="center"/>
    </xf>
    <xf numFmtId="0" fontId="18" fillId="0" borderId="0" xfId="2" applyFont="1" applyAlignment="1">
      <alignment horizontal="center"/>
    </xf>
    <xf numFmtId="0" fontId="30" fillId="2" borderId="3" xfId="2" applyFont="1" applyFill="1" applyBorder="1" applyAlignment="1">
      <alignment horizontal="center" vertical="center"/>
    </xf>
    <xf numFmtId="0" fontId="30" fillId="2" borderId="3" xfId="2" applyFont="1" applyFill="1" applyBorder="1" applyAlignment="1">
      <alignment horizontal="center" vertical="center" wrapText="1"/>
    </xf>
    <xf numFmtId="0" fontId="30" fillId="2" borderId="5" xfId="2" applyFont="1" applyFill="1" applyBorder="1" applyAlignment="1">
      <alignment horizontal="center" vertical="center" wrapText="1"/>
    </xf>
    <xf numFmtId="0" fontId="30" fillId="2" borderId="23" xfId="2" applyFont="1" applyFill="1" applyBorder="1" applyAlignment="1">
      <alignment horizontal="center" vertical="center"/>
    </xf>
    <xf numFmtId="0" fontId="29" fillId="2" borderId="3" xfId="2" applyFont="1" applyFill="1" applyBorder="1" applyAlignment="1">
      <alignment horizontal="center" vertical="center" wrapText="1"/>
    </xf>
    <xf numFmtId="0" fontId="30" fillId="2" borderId="17" xfId="2" applyFont="1" applyFill="1" applyBorder="1" applyAlignment="1">
      <alignment horizontal="center" vertical="center"/>
    </xf>
    <xf numFmtId="0" fontId="35" fillId="0" borderId="0" xfId="2" applyFont="1" applyAlignment="1">
      <alignment horizontal="center"/>
    </xf>
    <xf numFmtId="0" fontId="17" fillId="0" borderId="14" xfId="2" applyBorder="1" applyAlignment="1">
      <alignment horizontal="center" wrapText="1"/>
    </xf>
    <xf numFmtId="0" fontId="17" fillId="0" borderId="0" xfId="2" applyBorder="1" applyAlignment="1">
      <alignment horizontal="right" wrapText="1"/>
    </xf>
    <xf numFmtId="0" fontId="26" fillId="0" borderId="0" xfId="2" applyFont="1" applyAlignment="1">
      <alignment horizontal="left" vertical="center" wrapText="1"/>
    </xf>
    <xf numFmtId="0" fontId="35" fillId="0" borderId="0" xfId="2" applyFont="1" applyAlignment="1">
      <alignment horizontal="center" wrapText="1"/>
    </xf>
    <xf numFmtId="0" fontId="30" fillId="4" borderId="3" xfId="2" applyFont="1" applyFill="1" applyBorder="1" applyAlignment="1">
      <alignment horizontal="center" vertical="center" wrapText="1"/>
    </xf>
    <xf numFmtId="0" fontId="32" fillId="0" borderId="0" xfId="2" applyFont="1" applyAlignment="1">
      <alignment horizontal="center" wrapText="1"/>
    </xf>
    <xf numFmtId="0" fontId="36" fillId="0" borderId="0" xfId="2" applyFont="1" applyAlignment="1">
      <alignment horizontal="center" wrapText="1"/>
    </xf>
    <xf numFmtId="0" fontId="30" fillId="4" borderId="3" xfId="2" applyFont="1" applyFill="1" applyBorder="1" applyAlignment="1">
      <alignment horizontal="center" vertical="center"/>
    </xf>
    <xf numFmtId="0" fontId="30" fillId="4" borderId="3" xfId="2" applyFont="1" applyFill="1" applyBorder="1" applyAlignment="1">
      <alignment horizontal="center" vertical="top" wrapText="1"/>
    </xf>
    <xf numFmtId="168" fontId="46" fillId="10" borderId="30" xfId="4" applyNumberFormat="1" applyFont="1" applyFill="1" applyBorder="1" applyAlignment="1">
      <alignment horizontal="right" vertical="center" wrapText="1"/>
    </xf>
    <xf numFmtId="168" fontId="46" fillId="10" borderId="31" xfId="4" applyNumberFormat="1" applyFont="1" applyFill="1" applyBorder="1" applyAlignment="1">
      <alignment horizontal="right" vertical="center" wrapText="1"/>
    </xf>
    <xf numFmtId="0" fontId="18" fillId="0" borderId="0" xfId="3" applyFont="1" applyBorder="1" applyAlignment="1">
      <alignment horizontal="center" vertical="center" wrapText="1"/>
    </xf>
    <xf numFmtId="0" fontId="25" fillId="4" borderId="5" xfId="3" applyFont="1" applyFill="1" applyBorder="1" applyAlignment="1">
      <alignment horizontal="center" vertical="center" wrapText="1"/>
    </xf>
    <xf numFmtId="0" fontId="25" fillId="4" borderId="23" xfId="3" applyFont="1" applyFill="1" applyBorder="1" applyAlignment="1">
      <alignment horizontal="center" vertical="center" wrapText="1"/>
    </xf>
    <xf numFmtId="0" fontId="25" fillId="0" borderId="5" xfId="3" applyFont="1" applyFill="1" applyBorder="1" applyAlignment="1">
      <alignment horizontal="center" vertical="center" wrapText="1"/>
    </xf>
    <xf numFmtId="0" fontId="25" fillId="0" borderId="21" xfId="3" applyFont="1" applyFill="1" applyBorder="1" applyAlignment="1">
      <alignment horizontal="center" vertical="center" wrapText="1"/>
    </xf>
    <xf numFmtId="0" fontId="25" fillId="0" borderId="23" xfId="3" applyFont="1" applyFill="1" applyBorder="1" applyAlignment="1">
      <alignment horizontal="center" vertical="center" wrapText="1"/>
    </xf>
    <xf numFmtId="168" fontId="25" fillId="0" borderId="22" xfId="4" applyNumberFormat="1" applyFont="1" applyFill="1" applyBorder="1" applyAlignment="1">
      <alignment horizontal="right" vertical="center" wrapText="1"/>
    </xf>
    <xf numFmtId="168" fontId="25" fillId="0" borderId="34" xfId="4" applyNumberFormat="1" applyFont="1" applyFill="1" applyBorder="1" applyAlignment="1">
      <alignment horizontal="right" vertical="center" wrapText="1"/>
    </xf>
    <xf numFmtId="168" fontId="25" fillId="10" borderId="0" xfId="4" applyNumberFormat="1" applyFont="1" applyFill="1" applyBorder="1" applyAlignment="1">
      <alignment horizontal="right" vertical="center" wrapText="1"/>
    </xf>
    <xf numFmtId="168" fontId="25" fillId="10" borderId="15" xfId="4" applyNumberFormat="1" applyFont="1" applyFill="1" applyBorder="1" applyAlignment="1">
      <alignment horizontal="right" vertical="center" wrapText="1"/>
    </xf>
    <xf numFmtId="168" fontId="46" fillId="10" borderId="27" xfId="4" applyNumberFormat="1" applyFont="1" applyFill="1" applyBorder="1" applyAlignment="1">
      <alignment horizontal="right" vertical="center" wrapText="1"/>
    </xf>
    <xf numFmtId="168" fontId="46" fillId="10" borderId="28" xfId="4" applyNumberFormat="1" applyFont="1" applyFill="1" applyBorder="1" applyAlignment="1">
      <alignment horizontal="right" vertical="center" wrapText="1"/>
    </xf>
    <xf numFmtId="0" fontId="23" fillId="0" borderId="0" xfId="3" applyNumberFormat="1" applyFont="1" applyFill="1" applyBorder="1" applyAlignment="1">
      <alignment horizontal="left" vertical="center" wrapText="1"/>
    </xf>
    <xf numFmtId="0" fontId="23" fillId="0" borderId="21" xfId="3" applyFont="1" applyFill="1" applyBorder="1" applyAlignment="1">
      <alignment horizontal="center" vertical="center" wrapText="1"/>
    </xf>
    <xf numFmtId="0" fontId="23" fillId="0" borderId="23" xfId="3" applyFont="1" applyFill="1" applyBorder="1" applyAlignment="1">
      <alignment horizontal="center" vertical="center" wrapText="1"/>
    </xf>
    <xf numFmtId="168" fontId="25" fillId="10" borderId="16" xfId="4" applyNumberFormat="1" applyFont="1" applyFill="1" applyBorder="1" applyAlignment="1">
      <alignment horizontal="right" vertical="center" wrapText="1"/>
    </xf>
    <xf numFmtId="168" fontId="25" fillId="10" borderId="33" xfId="4" applyNumberFormat="1" applyFont="1" applyFill="1" applyBorder="1" applyAlignment="1">
      <alignment horizontal="right" vertical="center" wrapText="1"/>
    </xf>
    <xf numFmtId="0" fontId="25" fillId="11" borderId="0" xfId="3" applyNumberFormat="1" applyFont="1" applyFill="1" applyBorder="1" applyAlignment="1">
      <alignment horizontal="left" vertical="center" wrapText="1"/>
    </xf>
    <xf numFmtId="0" fontId="23" fillId="11" borderId="0" xfId="3" applyNumberFormat="1" applyFont="1" applyFill="1" applyBorder="1" applyAlignment="1">
      <alignment horizontal="left" vertical="center" wrapText="1"/>
    </xf>
    <xf numFmtId="0" fontId="23" fillId="11" borderId="15" xfId="3" applyNumberFormat="1" applyFont="1" applyFill="1" applyBorder="1" applyAlignment="1">
      <alignment horizontal="left" vertical="center" wrapText="1"/>
    </xf>
    <xf numFmtId="168" fontId="18" fillId="10" borderId="0" xfId="4" applyNumberFormat="1" applyFont="1" applyFill="1" applyBorder="1" applyAlignment="1">
      <alignment horizontal="right" vertical="center" wrapText="1"/>
    </xf>
    <xf numFmtId="168" fontId="18" fillId="10" borderId="16" xfId="4" applyNumberFormat="1" applyFont="1" applyFill="1" applyBorder="1" applyAlignment="1">
      <alignment horizontal="right" vertical="center" wrapText="1"/>
    </xf>
    <xf numFmtId="168" fontId="18" fillId="10" borderId="33" xfId="4" applyNumberFormat="1" applyFont="1" applyFill="1" applyBorder="1" applyAlignment="1">
      <alignment horizontal="right" vertical="center" wrapText="1"/>
    </xf>
    <xf numFmtId="0" fontId="60" fillId="0" borderId="16" xfId="3" applyFont="1" applyFill="1" applyBorder="1" applyAlignment="1">
      <alignment horizontal="center" vertical="center" wrapText="1"/>
    </xf>
    <xf numFmtId="0" fontId="30" fillId="4" borderId="5" xfId="3" applyFont="1" applyFill="1" applyBorder="1" applyAlignment="1">
      <alignment horizontal="center" vertical="center" wrapText="1"/>
    </xf>
    <xf numFmtId="0" fontId="30" fillId="4" borderId="23" xfId="3" applyFont="1" applyFill="1" applyBorder="1" applyAlignment="1">
      <alignment horizontal="center" vertical="center" wrapText="1"/>
    </xf>
    <xf numFmtId="0" fontId="31" fillId="8" borderId="5" xfId="3" applyFont="1" applyFill="1" applyBorder="1" applyAlignment="1">
      <alignment horizontal="center" vertical="center" wrapText="1"/>
    </xf>
    <xf numFmtId="0" fontId="31" fillId="8" borderId="21" xfId="3" applyFont="1" applyFill="1" applyBorder="1" applyAlignment="1">
      <alignment horizontal="center" vertical="center" wrapText="1"/>
    </xf>
    <xf numFmtId="0" fontId="31" fillId="8" borderId="23" xfId="3" applyFont="1" applyFill="1" applyBorder="1" applyAlignment="1">
      <alignment horizontal="center" vertical="center" wrapText="1"/>
    </xf>
    <xf numFmtId="168" fontId="18" fillId="0" borderId="22" xfId="4" applyNumberFormat="1" applyFont="1" applyFill="1" applyBorder="1" applyAlignment="1">
      <alignment horizontal="right" vertical="center" wrapText="1"/>
    </xf>
    <xf numFmtId="168" fontId="18" fillId="0" borderId="34" xfId="4" applyNumberFormat="1" applyFont="1" applyFill="1" applyBorder="1" applyAlignment="1">
      <alignment horizontal="right" vertical="center" wrapText="1"/>
    </xf>
    <xf numFmtId="0" fontId="53" fillId="0" borderId="0" xfId="3" applyFont="1" applyFill="1" applyAlignment="1">
      <alignment horizontal="left" vertical="center" wrapText="1"/>
    </xf>
    <xf numFmtId="168" fontId="46" fillId="10" borderId="79" xfId="4" applyNumberFormat="1" applyFont="1" applyFill="1" applyBorder="1" applyAlignment="1">
      <alignment horizontal="right" vertical="center" wrapText="1"/>
    </xf>
    <xf numFmtId="0" fontId="36" fillId="0" borderId="0" xfId="3" applyFont="1" applyFill="1" applyBorder="1" applyAlignment="1">
      <alignment horizontal="left" vertical="center" wrapText="1"/>
    </xf>
    <xf numFmtId="0" fontId="21" fillId="0" borderId="0" xfId="2" applyFont="1" applyAlignment="1">
      <alignment horizontal="left" vertical="top" wrapText="1"/>
    </xf>
    <xf numFmtId="0" fontId="21" fillId="0" borderId="0" xfId="2" applyFont="1" applyBorder="1" applyAlignment="1">
      <alignment horizontal="left" vertical="center" wrapText="1"/>
    </xf>
    <xf numFmtId="0" fontId="17" fillId="0" borderId="14" xfId="2" applyBorder="1" applyAlignment="1">
      <alignment horizontal="center"/>
    </xf>
    <xf numFmtId="0" fontId="17" fillId="0" borderId="0" xfId="2" applyAlignment="1">
      <alignment horizontal="center"/>
    </xf>
    <xf numFmtId="0" fontId="17" fillId="0" borderId="0" xfId="2" applyBorder="1" applyAlignment="1">
      <alignment horizontal="center"/>
    </xf>
    <xf numFmtId="0" fontId="17" fillId="0" borderId="0" xfId="2" applyAlignment="1">
      <alignment horizontal="right"/>
    </xf>
    <xf numFmtId="0" fontId="21" fillId="0" borderId="0" xfId="2" applyFont="1" applyAlignment="1">
      <alignment horizontal="justify" vertical="center" wrapText="1"/>
    </xf>
    <xf numFmtId="0" fontId="21" fillId="0" borderId="0" xfId="2" applyFont="1" applyBorder="1" applyAlignment="1">
      <alignment horizontal="center"/>
    </xf>
    <xf numFmtId="0" fontId="26" fillId="0" borderId="0" xfId="2" applyFont="1" applyAlignment="1">
      <alignment horizontal="justify" vertical="center" wrapText="1"/>
    </xf>
    <xf numFmtId="0" fontId="18" fillId="0" borderId="0" xfId="2" applyFont="1" applyAlignment="1">
      <alignment horizontal="center" vertical="center" wrapText="1"/>
    </xf>
    <xf numFmtId="0" fontId="36" fillId="0" borderId="0" xfId="2" applyFont="1" applyAlignment="1">
      <alignment horizontal="center" vertical="center" wrapText="1"/>
    </xf>
    <xf numFmtId="0" fontId="18" fillId="0" borderId="0" xfId="7" applyFont="1" applyFill="1" applyBorder="1" applyAlignment="1">
      <alignment horizontal="center" vertical="center" wrapText="1"/>
    </xf>
    <xf numFmtId="0" fontId="30" fillId="0" borderId="16" xfId="7" applyFont="1" applyFill="1" applyBorder="1" applyAlignment="1">
      <alignment horizontal="right" vertical="center" wrapText="1"/>
    </xf>
    <xf numFmtId="0" fontId="30" fillId="4" borderId="22" xfId="7" applyFont="1" applyFill="1" applyBorder="1" applyAlignment="1">
      <alignment horizontal="center" vertical="center" wrapText="1"/>
    </xf>
    <xf numFmtId="0" fontId="30" fillId="4" borderId="34" xfId="7" applyFont="1" applyFill="1" applyBorder="1" applyAlignment="1">
      <alignment horizontal="center" vertical="center" wrapText="1"/>
    </xf>
    <xf numFmtId="0" fontId="30" fillId="4" borderId="0" xfId="7" applyFont="1" applyFill="1" applyBorder="1" applyAlignment="1">
      <alignment horizontal="center" vertical="center" wrapText="1"/>
    </xf>
    <xf numFmtId="0" fontId="30" fillId="4" borderId="15" xfId="7" applyFont="1" applyFill="1" applyBorder="1" applyAlignment="1">
      <alignment horizontal="center" vertical="center" wrapText="1"/>
    </xf>
    <xf numFmtId="0" fontId="30" fillId="2" borderId="5" xfId="7" applyFont="1" applyFill="1" applyBorder="1" applyAlignment="1">
      <alignment horizontal="center" vertical="center" wrapText="1"/>
    </xf>
    <xf numFmtId="0" fontId="30" fillId="2" borderId="23" xfId="7" applyFont="1" applyFill="1" applyBorder="1" applyAlignment="1">
      <alignment horizontal="center" vertical="center" wrapText="1"/>
    </xf>
    <xf numFmtId="0" fontId="30" fillId="4" borderId="3" xfId="7" applyFont="1" applyFill="1" applyBorder="1" applyAlignment="1">
      <alignment horizontal="center" vertical="center" wrapText="1"/>
    </xf>
    <xf numFmtId="0" fontId="39" fillId="4" borderId="3" xfId="7" applyFont="1" applyFill="1" applyBorder="1" applyAlignment="1">
      <alignment horizontal="center" vertical="center" wrapText="1"/>
    </xf>
    <xf numFmtId="0" fontId="152" fillId="0" borderId="3" xfId="15" applyFont="1" applyBorder="1" applyAlignment="1">
      <alignment horizontal="center" vertical="center" wrapText="1"/>
    </xf>
    <xf numFmtId="0" fontId="27" fillId="0" borderId="10" xfId="7" applyFont="1" applyBorder="1" applyAlignment="1">
      <alignment horizontal="left" vertical="center" wrapText="1" indent="3"/>
    </xf>
    <xf numFmtId="0" fontId="27" fillId="0" borderId="17" xfId="7" applyFont="1" applyBorder="1" applyAlignment="1">
      <alignment horizontal="left" vertical="center" wrapText="1" indent="3"/>
    </xf>
    <xf numFmtId="0" fontId="27" fillId="0" borderId="19" xfId="7" applyFont="1" applyBorder="1" applyAlignment="1">
      <alignment horizontal="left" vertical="center" wrapText="1" indent="3"/>
    </xf>
    <xf numFmtId="0" fontId="25" fillId="0" borderId="10" xfId="7" applyFont="1" applyBorder="1" applyAlignment="1">
      <alignment horizontal="left" vertical="center" wrapText="1"/>
    </xf>
    <xf numFmtId="0" fontId="25" fillId="0" borderId="17" xfId="7" applyFont="1" applyBorder="1" applyAlignment="1">
      <alignment horizontal="left" vertical="center" wrapText="1"/>
    </xf>
    <xf numFmtId="0" fontId="25" fillId="0" borderId="19" xfId="7" applyFont="1" applyBorder="1" applyAlignment="1">
      <alignment horizontal="left" vertical="center" wrapText="1"/>
    </xf>
    <xf numFmtId="0" fontId="30" fillId="0" borderId="17" xfId="7" applyFont="1" applyBorder="1" applyAlignment="1">
      <alignment horizontal="left" vertical="center" wrapText="1" indent="3"/>
    </xf>
    <xf numFmtId="0" fontId="30" fillId="0" borderId="19" xfId="7" applyFont="1" applyBorder="1" applyAlignment="1">
      <alignment horizontal="left" vertical="center" wrapText="1" indent="3"/>
    </xf>
    <xf numFmtId="0" fontId="27" fillId="0" borderId="10" xfId="7" applyFont="1" applyBorder="1" applyAlignment="1">
      <alignment horizontal="left" vertical="center" wrapText="1" indent="6"/>
    </xf>
    <xf numFmtId="0" fontId="27" fillId="0" borderId="17" xfId="7" applyFont="1" applyBorder="1" applyAlignment="1">
      <alignment horizontal="left" vertical="center" wrapText="1" indent="6"/>
    </xf>
    <xf numFmtId="0" fontId="27" fillId="0" borderId="19" xfId="7" applyFont="1" applyBorder="1" applyAlignment="1">
      <alignment horizontal="left" vertical="center" wrapText="1" indent="6"/>
    </xf>
    <xf numFmtId="0" fontId="29" fillId="0" borderId="0" xfId="7" applyFont="1" applyFill="1" applyBorder="1" applyAlignment="1">
      <alignment horizontal="center" vertical="center" wrapText="1"/>
    </xf>
    <xf numFmtId="0" fontId="25" fillId="0" borderId="10" xfId="7" applyFont="1" applyBorder="1" applyAlignment="1">
      <alignment horizontal="left" vertical="top" wrapText="1"/>
    </xf>
    <xf numFmtId="0" fontId="25" fillId="0" borderId="17" xfId="7" applyFont="1" applyBorder="1" applyAlignment="1">
      <alignment horizontal="left" vertical="top" wrapText="1"/>
    </xf>
    <xf numFmtId="0" fontId="25" fillId="0" borderId="19" xfId="7" applyFont="1" applyBorder="1" applyAlignment="1">
      <alignment horizontal="left" vertical="top" wrapText="1"/>
    </xf>
    <xf numFmtId="0" fontId="25" fillId="9" borderId="10" xfId="7" applyFont="1" applyFill="1" applyBorder="1" applyAlignment="1">
      <alignment horizontal="left" vertical="center" wrapText="1"/>
    </xf>
    <xf numFmtId="0" fontId="25" fillId="9" borderId="17" xfId="7" applyFont="1" applyFill="1" applyBorder="1" applyAlignment="1">
      <alignment horizontal="left" vertical="center" wrapText="1"/>
    </xf>
    <xf numFmtId="0" fontId="25" fillId="9" borderId="19" xfId="7" applyFont="1" applyFill="1" applyBorder="1" applyAlignment="1">
      <alignment horizontal="left" vertical="center" wrapText="1"/>
    </xf>
    <xf numFmtId="0" fontId="55" fillId="0" borderId="10" xfId="7" applyFont="1" applyFill="1" applyBorder="1" applyAlignment="1">
      <alignment horizontal="left" vertical="center" wrapText="1"/>
    </xf>
    <xf numFmtId="0" fontId="55" fillId="0" borderId="17" xfId="7" applyFont="1" applyFill="1" applyBorder="1" applyAlignment="1">
      <alignment horizontal="left" vertical="center" wrapText="1"/>
    </xf>
    <xf numFmtId="0" fontId="55" fillId="0" borderId="19" xfId="7" applyFont="1" applyFill="1" applyBorder="1" applyAlignment="1">
      <alignment horizontal="left" vertical="center" wrapText="1"/>
    </xf>
    <xf numFmtId="0" fontId="30" fillId="23" borderId="0" xfId="7" applyFont="1" applyFill="1" applyBorder="1" applyAlignment="1">
      <alignment horizontal="center" vertical="center" wrapText="1"/>
    </xf>
    <xf numFmtId="174" fontId="23" fillId="0" borderId="10" xfId="4" applyNumberFormat="1" applyFont="1" applyBorder="1" applyAlignment="1">
      <alignment horizontal="center" vertical="center"/>
    </xf>
    <xf numFmtId="174" fontId="23" fillId="0" borderId="17" xfId="4" applyNumberFormat="1" applyFont="1" applyBorder="1" applyAlignment="1">
      <alignment horizontal="center" vertical="center"/>
    </xf>
    <xf numFmtId="174" fontId="23" fillId="0" borderId="19" xfId="4" applyNumberFormat="1" applyFont="1" applyBorder="1" applyAlignment="1">
      <alignment horizontal="center" vertical="center"/>
    </xf>
    <xf numFmtId="174" fontId="25" fillId="23" borderId="10" xfId="4" applyNumberFormat="1" applyFont="1" applyFill="1" applyBorder="1" applyAlignment="1">
      <alignment horizontal="center" vertical="center"/>
    </xf>
    <xf numFmtId="174" fontId="25" fillId="23" borderId="17" xfId="4" applyNumberFormat="1" applyFont="1" applyFill="1" applyBorder="1" applyAlignment="1">
      <alignment horizontal="center" vertical="center"/>
    </xf>
    <xf numFmtId="174" fontId="25" fillId="23" borderId="19" xfId="4" applyNumberFormat="1" applyFont="1" applyFill="1" applyBorder="1" applyAlignment="1">
      <alignment horizontal="center" vertical="center"/>
    </xf>
    <xf numFmtId="0" fontId="23" fillId="0" borderId="0" xfId="8" applyFont="1" applyAlignment="1">
      <alignment horizontal="center" vertical="center" wrapText="1"/>
    </xf>
    <xf numFmtId="0" fontId="56" fillId="0" borderId="16" xfId="8" applyFont="1" applyFill="1" applyBorder="1" applyAlignment="1">
      <alignment horizontal="center" vertical="center" wrapText="1"/>
    </xf>
    <xf numFmtId="0" fontId="25" fillId="4" borderId="12" xfId="8" applyFont="1" applyFill="1" applyBorder="1" applyAlignment="1">
      <alignment horizontal="center" vertical="center" wrapText="1"/>
    </xf>
    <xf numFmtId="0" fontId="25" fillId="4" borderId="38" xfId="8" applyFont="1" applyFill="1" applyBorder="1" applyAlignment="1">
      <alignment horizontal="center" vertical="center" wrapText="1"/>
    </xf>
    <xf numFmtId="0" fontId="25" fillId="4" borderId="10" xfId="8" applyFont="1" applyFill="1" applyBorder="1" applyAlignment="1">
      <alignment horizontal="center" vertical="center" wrapText="1"/>
    </xf>
    <xf numFmtId="0" fontId="25" fillId="4" borderId="17" xfId="8" applyFont="1" applyFill="1" applyBorder="1" applyAlignment="1">
      <alignment horizontal="center" vertical="center" wrapText="1"/>
    </xf>
    <xf numFmtId="0" fontId="25" fillId="4" borderId="19" xfId="8" applyFont="1" applyFill="1" applyBorder="1" applyAlignment="1">
      <alignment horizontal="center" vertical="center" wrapText="1"/>
    </xf>
    <xf numFmtId="0" fontId="25" fillId="4" borderId="5" xfId="8" applyFont="1" applyFill="1" applyBorder="1" applyAlignment="1">
      <alignment horizontal="center" vertical="center" wrapText="1"/>
    </xf>
    <xf numFmtId="0" fontId="25" fillId="4" borderId="23" xfId="8" applyFont="1" applyFill="1" applyBorder="1" applyAlignment="1">
      <alignment horizontal="center" vertical="center" wrapText="1"/>
    </xf>
    <xf numFmtId="0" fontId="25" fillId="23" borderId="10" xfId="7" applyFont="1" applyFill="1" applyBorder="1" applyAlignment="1">
      <alignment horizontal="left" vertical="center" wrapText="1"/>
    </xf>
    <xf numFmtId="0" fontId="25" fillId="23" borderId="17" xfId="7" applyFont="1" applyFill="1" applyBorder="1" applyAlignment="1">
      <alignment horizontal="left" vertical="center" wrapText="1"/>
    </xf>
    <xf numFmtId="0" fontId="25" fillId="23" borderId="19" xfId="7" applyFont="1" applyFill="1" applyBorder="1" applyAlignment="1">
      <alignment horizontal="left" vertical="center" wrapText="1"/>
    </xf>
    <xf numFmtId="0" fontId="18" fillId="0" borderId="16" xfId="7" applyFont="1" applyFill="1" applyBorder="1" applyAlignment="1">
      <alignment horizontal="center" vertical="center" wrapText="1"/>
    </xf>
    <xf numFmtId="0" fontId="25" fillId="4" borderId="10" xfId="7" applyFont="1" applyFill="1" applyBorder="1" applyAlignment="1">
      <alignment horizontal="center" vertical="center" wrapText="1"/>
    </xf>
    <xf numFmtId="0" fontId="25" fillId="4" borderId="17" xfId="7" applyFont="1" applyFill="1" applyBorder="1" applyAlignment="1">
      <alignment horizontal="center" vertical="center" wrapText="1"/>
    </xf>
    <xf numFmtId="0" fontId="25" fillId="4" borderId="19" xfId="7" applyFont="1" applyFill="1" applyBorder="1" applyAlignment="1">
      <alignment horizontal="center" vertical="center" wrapText="1"/>
    </xf>
    <xf numFmtId="0" fontId="57" fillId="0" borderId="16" xfId="8" applyFont="1" applyBorder="1" applyAlignment="1">
      <alignment horizontal="center" vertical="center" wrapText="1"/>
    </xf>
    <xf numFmtId="0" fontId="57" fillId="0" borderId="0" xfId="8" applyFont="1" applyBorder="1" applyAlignment="1">
      <alignment horizontal="center" vertical="center" wrapText="1"/>
    </xf>
    <xf numFmtId="49" fontId="60" fillId="2" borderId="3" xfId="8" applyNumberFormat="1" applyFont="1" applyFill="1" applyBorder="1" applyAlignment="1">
      <alignment horizontal="center" vertical="center" wrapText="1"/>
    </xf>
    <xf numFmtId="49" fontId="18" fillId="2" borderId="3" xfId="8" applyNumberFormat="1" applyFont="1" applyFill="1" applyBorder="1" applyAlignment="1">
      <alignment horizontal="center" vertical="center" wrapText="1"/>
    </xf>
    <xf numFmtId="49" fontId="18" fillId="2" borderId="5" xfId="8" applyNumberFormat="1" applyFont="1" applyFill="1" applyBorder="1" applyAlignment="1">
      <alignment horizontal="center" vertical="center" wrapText="1"/>
    </xf>
    <xf numFmtId="49" fontId="18" fillId="2" borderId="21" xfId="8" applyNumberFormat="1" applyFont="1" applyFill="1" applyBorder="1" applyAlignment="1">
      <alignment horizontal="center" vertical="center" wrapText="1"/>
    </xf>
    <xf numFmtId="0" fontId="19" fillId="0" borderId="22" xfId="8" applyFont="1" applyFill="1" applyBorder="1" applyAlignment="1">
      <alignment horizontal="left" wrapText="1"/>
    </xf>
    <xf numFmtId="0" fontId="68" fillId="0" borderId="16" xfId="8" applyFont="1" applyBorder="1" applyAlignment="1">
      <alignment horizontal="center" vertical="center" wrapText="1"/>
    </xf>
    <xf numFmtId="49" fontId="18" fillId="2" borderId="23" xfId="8" applyNumberFormat="1" applyFont="1" applyFill="1" applyBorder="1" applyAlignment="1">
      <alignment horizontal="center" vertical="center" wrapText="1"/>
    </xf>
    <xf numFmtId="49" fontId="64" fillId="2" borderId="3" xfId="8" applyNumberFormat="1" applyFont="1" applyFill="1" applyBorder="1" applyAlignment="1">
      <alignment horizontal="center" vertical="center" wrapText="1"/>
    </xf>
    <xf numFmtId="0" fontId="60" fillId="0" borderId="0" xfId="8" applyFont="1" applyBorder="1" applyAlignment="1">
      <alignment horizontal="center" vertical="center" wrapText="1"/>
    </xf>
    <xf numFmtId="0" fontId="30" fillId="15" borderId="5" xfId="9" applyFont="1" applyFill="1" applyBorder="1" applyAlignment="1">
      <alignment horizontal="center" vertical="center" wrapText="1"/>
    </xf>
    <xf numFmtId="0" fontId="30" fillId="15" borderId="23" xfId="9" applyFont="1" applyFill="1" applyBorder="1" applyAlignment="1">
      <alignment horizontal="center" vertical="center" wrapText="1"/>
    </xf>
    <xf numFmtId="0" fontId="30" fillId="15" borderId="5" xfId="8" applyFont="1" applyFill="1" applyBorder="1" applyAlignment="1">
      <alignment horizontal="center" vertical="center"/>
    </xf>
    <xf numFmtId="0" fontId="30" fillId="15" borderId="23" xfId="8" applyFont="1" applyFill="1" applyBorder="1" applyAlignment="1">
      <alignment horizontal="center" vertical="center"/>
    </xf>
    <xf numFmtId="0" fontId="60" fillId="0" borderId="0" xfId="9" applyFont="1" applyBorder="1" applyAlignment="1">
      <alignment horizontal="center" vertical="top" wrapText="1"/>
    </xf>
    <xf numFmtId="0" fontId="30" fillId="15" borderId="3" xfId="9" applyFont="1" applyFill="1" applyBorder="1" applyAlignment="1">
      <alignment horizontal="center" vertical="center" wrapText="1"/>
    </xf>
    <xf numFmtId="0" fontId="60" fillId="0" borderId="0" xfId="9" applyFont="1" applyBorder="1" applyAlignment="1">
      <alignment horizontal="center" vertical="center" wrapText="1"/>
    </xf>
    <xf numFmtId="0" fontId="144" fillId="15" borderId="23" xfId="8" applyFont="1" applyFill="1" applyBorder="1" applyAlignment="1">
      <alignment vertical="center"/>
    </xf>
    <xf numFmtId="0" fontId="30" fillId="15" borderId="5" xfId="9" applyFont="1" applyFill="1" applyBorder="1" applyAlignment="1">
      <alignment horizontal="center" vertical="center"/>
    </xf>
    <xf numFmtId="0" fontId="30" fillId="15" borderId="23" xfId="9" applyFont="1" applyFill="1" applyBorder="1" applyAlignment="1">
      <alignment horizontal="center" vertical="center"/>
    </xf>
    <xf numFmtId="0" fontId="26" fillId="0" borderId="0" xfId="9" applyFont="1" applyBorder="1" applyAlignment="1">
      <alignment horizontal="center" vertical="center" wrapText="1"/>
    </xf>
    <xf numFmtId="0" fontId="30" fillId="15" borderId="5" xfId="8" applyFont="1" applyFill="1" applyBorder="1" applyAlignment="1">
      <alignment horizontal="center" vertical="center" wrapText="1"/>
    </xf>
    <xf numFmtId="0" fontId="30" fillId="15" borderId="23" xfId="8" applyFont="1" applyFill="1" applyBorder="1" applyAlignment="1">
      <alignment horizontal="center" vertical="center" wrapText="1"/>
    </xf>
    <xf numFmtId="0" fontId="145" fillId="15" borderId="23" xfId="8" applyFont="1" applyFill="1" applyBorder="1" applyAlignment="1">
      <alignment vertical="center"/>
    </xf>
    <xf numFmtId="0" fontId="81" fillId="0" borderId="0" xfId="8" applyFont="1" applyBorder="1" applyAlignment="1">
      <alignment horizontal="center" vertical="center" wrapText="1"/>
    </xf>
    <xf numFmtId="0" fontId="23" fillId="0" borderId="0" xfId="8" applyFont="1" applyAlignment="1">
      <alignment horizontal="right"/>
    </xf>
    <xf numFmtId="0" fontId="98" fillId="4" borderId="3" xfId="8" applyFont="1" applyFill="1" applyBorder="1" applyAlignment="1">
      <alignment horizontal="center" vertical="center"/>
    </xf>
    <xf numFmtId="0" fontId="98" fillId="4" borderId="3" xfId="8" applyFont="1" applyFill="1" applyBorder="1" applyAlignment="1">
      <alignment horizontal="center" vertical="center" wrapText="1"/>
    </xf>
    <xf numFmtId="0" fontId="82" fillId="10" borderId="0" xfId="8" applyFont="1" applyFill="1" applyBorder="1" applyAlignment="1">
      <alignment horizontal="center" vertical="center" wrapText="1"/>
    </xf>
    <xf numFmtId="0" fontId="40" fillId="0" borderId="0" xfId="8" applyAlignment="1">
      <alignment horizontal="center" vertical="center"/>
    </xf>
    <xf numFmtId="0" fontId="82" fillId="19" borderId="51" xfId="8" applyFont="1" applyFill="1" applyBorder="1" applyAlignment="1">
      <alignment horizontal="center" vertical="center"/>
    </xf>
    <xf numFmtId="0" fontId="82" fillId="19" borderId="52" xfId="8" applyFont="1" applyFill="1" applyBorder="1" applyAlignment="1">
      <alignment horizontal="center" vertical="center"/>
    </xf>
    <xf numFmtId="0" fontId="96" fillId="0" borderId="47" xfId="8" applyFont="1" applyBorder="1" applyAlignment="1">
      <alignment horizontal="center" vertical="center"/>
    </xf>
    <xf numFmtId="0" fontId="96" fillId="0" borderId="17" xfId="8" applyFont="1" applyBorder="1" applyAlignment="1">
      <alignment horizontal="center" vertical="center"/>
    </xf>
    <xf numFmtId="0" fontId="92" fillId="5" borderId="3" xfId="8" applyFont="1" applyFill="1" applyBorder="1" applyAlignment="1">
      <alignment horizontal="left" vertical="center"/>
    </xf>
    <xf numFmtId="0" fontId="92" fillId="5" borderId="3" xfId="8" applyFont="1" applyFill="1" applyBorder="1" applyAlignment="1">
      <alignment horizontal="center" vertical="center"/>
    </xf>
    <xf numFmtId="164" fontId="23" fillId="0" borderId="0" xfId="8" applyNumberFormat="1" applyFont="1" applyFill="1" applyBorder="1" applyAlignment="1">
      <alignment horizontal="center"/>
    </xf>
    <xf numFmtId="0" fontId="29" fillId="0" borderId="0" xfId="8" applyFont="1" applyFill="1" applyBorder="1" applyAlignment="1">
      <alignment horizontal="center" vertical="center" wrapText="1"/>
    </xf>
    <xf numFmtId="0" fontId="30" fillId="0" borderId="0" xfId="8" applyFont="1" applyFill="1" applyBorder="1" applyAlignment="1">
      <alignment horizontal="center" vertical="center" wrapText="1"/>
    </xf>
    <xf numFmtId="0" fontId="106" fillId="5" borderId="3" xfId="8" applyFont="1" applyFill="1" applyBorder="1" applyAlignment="1">
      <alignment horizontal="center" vertical="center" wrapText="1"/>
    </xf>
    <xf numFmtId="0" fontId="30" fillId="0" borderId="0" xfId="8" applyFont="1" applyBorder="1" applyAlignment="1">
      <alignment horizontal="left" vertical="center"/>
    </xf>
    <xf numFmtId="0" fontId="21" fillId="5" borderId="3" xfId="8" quotePrefix="1" applyFont="1" applyFill="1" applyBorder="1" applyAlignment="1">
      <alignment horizontal="center" vertical="center"/>
    </xf>
    <xf numFmtId="0" fontId="30" fillId="10" borderId="0" xfId="8" applyFont="1" applyFill="1" applyBorder="1" applyAlignment="1">
      <alignment horizontal="center" vertical="center" wrapText="1"/>
    </xf>
    <xf numFmtId="0" fontId="18" fillId="0" borderId="0" xfId="8" applyFont="1" applyBorder="1" applyAlignment="1">
      <alignment horizontal="center" vertical="center" wrapText="1"/>
    </xf>
    <xf numFmtId="0" fontId="23" fillId="0" borderId="0" xfId="8" applyFont="1" applyBorder="1" applyAlignment="1">
      <alignment horizontal="right"/>
    </xf>
    <xf numFmtId="0" fontId="30" fillId="4" borderId="3" xfId="8" applyFont="1" applyFill="1" applyBorder="1" applyAlignment="1">
      <alignment horizontal="center" vertical="center" textRotation="90" wrapText="1"/>
    </xf>
    <xf numFmtId="0" fontId="30" fillId="4" borderId="3" xfId="8" applyFont="1" applyFill="1" applyBorder="1" applyAlignment="1">
      <alignment horizontal="center" vertical="center" textRotation="90"/>
    </xf>
    <xf numFmtId="0" fontId="72" fillId="4" borderId="3" xfId="8" applyFont="1" applyFill="1" applyBorder="1" applyAlignment="1">
      <alignment horizontal="center" vertical="center" wrapText="1"/>
    </xf>
    <xf numFmtId="0" fontId="22" fillId="4" borderId="3" xfId="8" applyFont="1" applyFill="1" applyBorder="1" applyAlignment="1">
      <alignment horizontal="center" vertical="center" wrapText="1"/>
    </xf>
    <xf numFmtId="0" fontId="30" fillId="4" borderId="3" xfId="8" applyFont="1" applyFill="1" applyBorder="1" applyAlignment="1">
      <alignment horizontal="center" vertical="center" wrapText="1"/>
    </xf>
    <xf numFmtId="0" fontId="102" fillId="0" borderId="0" xfId="0" applyFont="1" applyBorder="1" applyAlignment="1">
      <alignment horizontal="center" vertical="center" wrapText="1"/>
    </xf>
    <xf numFmtId="0" fontId="0" fillId="0" borderId="72" xfId="0" applyBorder="1" applyAlignment="1">
      <alignment horizontal="center"/>
    </xf>
    <xf numFmtId="0" fontId="0" fillId="0" borderId="47" xfId="0" applyBorder="1" applyAlignment="1">
      <alignment horizontal="center"/>
    </xf>
    <xf numFmtId="0" fontId="163" fillId="5" borderId="8" xfId="0" applyFont="1" applyFill="1" applyBorder="1" applyAlignment="1">
      <alignment horizontal="center" vertical="center" wrapText="1"/>
    </xf>
    <xf numFmtId="0" fontId="163" fillId="5" borderId="2" xfId="0" applyFont="1" applyFill="1" applyBorder="1" applyAlignment="1">
      <alignment horizontal="center" vertical="center" wrapText="1"/>
    </xf>
    <xf numFmtId="0" fontId="163" fillId="5" borderId="9" xfId="0" applyFont="1" applyFill="1" applyBorder="1" applyAlignment="1">
      <alignment horizontal="center" vertical="center" wrapText="1"/>
    </xf>
    <xf numFmtId="0" fontId="163" fillId="5" borderId="3" xfId="0" applyFont="1" applyFill="1" applyBorder="1" applyAlignment="1">
      <alignment horizontal="center" vertical="center" wrapText="1"/>
    </xf>
    <xf numFmtId="0" fontId="163" fillId="5" borderId="80" xfId="0" applyFont="1" applyFill="1" applyBorder="1" applyAlignment="1">
      <alignment horizontal="center" vertical="center" wrapText="1"/>
    </xf>
    <xf numFmtId="0" fontId="163" fillId="5" borderId="23" xfId="0" applyFont="1" applyFill="1" applyBorder="1" applyAlignment="1">
      <alignment horizontal="center" vertical="center" wrapText="1"/>
    </xf>
    <xf numFmtId="0" fontId="0" fillId="0" borderId="71" xfId="0" applyFill="1" applyBorder="1" applyAlignment="1"/>
    <xf numFmtId="0" fontId="163" fillId="5" borderId="1" xfId="0" applyFont="1" applyFill="1" applyBorder="1" applyAlignment="1">
      <alignment horizontal="center" vertical="center" wrapText="1"/>
    </xf>
    <xf numFmtId="0" fontId="163" fillId="5" borderId="10" xfId="0" applyFont="1" applyFill="1" applyBorder="1" applyAlignment="1">
      <alignment horizontal="center" vertical="center" wrapText="1"/>
    </xf>
    <xf numFmtId="0" fontId="163" fillId="5" borderId="69" xfId="0" applyFont="1" applyFill="1" applyBorder="1" applyAlignment="1">
      <alignment horizontal="center" vertical="center" wrapText="1"/>
    </xf>
    <xf numFmtId="0" fontId="163" fillId="5" borderId="50" xfId="0" applyFont="1" applyFill="1" applyBorder="1" applyAlignment="1">
      <alignment horizontal="center" vertical="center" wrapText="1"/>
    </xf>
    <xf numFmtId="0" fontId="20" fillId="0" borderId="0" xfId="10" applyFont="1" applyFill="1" applyAlignment="1">
      <alignment horizontal="left" vertical="center" wrapText="1"/>
    </xf>
    <xf numFmtId="0" fontId="168" fillId="0" borderId="0" xfId="10" applyFont="1" applyFill="1" applyAlignment="1">
      <alignment horizontal="left" vertical="center"/>
    </xf>
    <xf numFmtId="4" fontId="60" fillId="0" borderId="0" xfId="10" applyNumberFormat="1" applyFont="1" applyFill="1" applyBorder="1" applyAlignment="1">
      <alignment horizontal="center" vertical="center" wrapText="1"/>
    </xf>
    <xf numFmtId="0" fontId="19" fillId="4" borderId="3" xfId="10" applyFont="1" applyFill="1" applyBorder="1" applyAlignment="1">
      <alignment horizontal="center" vertical="center" wrapText="1"/>
    </xf>
    <xf numFmtId="0" fontId="19" fillId="4" borderId="10" xfId="10" applyFont="1" applyFill="1" applyBorder="1" applyAlignment="1">
      <alignment horizontal="center" vertical="center" wrapText="1"/>
    </xf>
    <xf numFmtId="0" fontId="18" fillId="4" borderId="5" xfId="10" applyFont="1" applyFill="1" applyBorder="1" applyAlignment="1">
      <alignment horizontal="center" vertical="center" wrapText="1"/>
    </xf>
    <xf numFmtId="0" fontId="18" fillId="4" borderId="23" xfId="10" applyFont="1" applyFill="1" applyBorder="1" applyAlignment="1">
      <alignment horizontal="center" vertical="center" wrapText="1"/>
    </xf>
    <xf numFmtId="164" fontId="25" fillId="0" borderId="0" xfId="12" applyNumberFormat="1" applyFont="1" applyBorder="1" applyAlignment="1">
      <alignment horizontal="center" vertical="center" wrapText="1"/>
    </xf>
    <xf numFmtId="0" fontId="72" fillId="0" borderId="21" xfId="12" applyFont="1" applyFill="1" applyBorder="1" applyAlignment="1">
      <alignment horizontal="center" vertical="center"/>
    </xf>
    <xf numFmtId="0" fontId="72" fillId="0" borderId="23" xfId="12" applyFont="1" applyFill="1" applyBorder="1" applyAlignment="1">
      <alignment horizontal="center" vertical="center"/>
    </xf>
    <xf numFmtId="0" fontId="38" fillId="0" borderId="3" xfId="12" applyFont="1" applyFill="1" applyBorder="1" applyAlignment="1">
      <alignment horizontal="center" vertical="center" wrapText="1"/>
    </xf>
    <xf numFmtId="0" fontId="38" fillId="0" borderId="10" xfId="12" applyFont="1" applyFill="1" applyBorder="1" applyAlignment="1">
      <alignment horizontal="center" vertical="center" wrapText="1"/>
    </xf>
    <xf numFmtId="0" fontId="63" fillId="5" borderId="3" xfId="8" applyFont="1" applyFill="1" applyBorder="1" applyAlignment="1">
      <alignment horizontal="center" vertical="center" wrapText="1"/>
    </xf>
    <xf numFmtId="0" fontId="60" fillId="4" borderId="3" xfId="8" applyFont="1" applyFill="1" applyBorder="1" applyAlignment="1">
      <alignment horizontal="center" vertical="center" wrapText="1"/>
    </xf>
    <xf numFmtId="0" fontId="60" fillId="4" borderId="3" xfId="8" applyFont="1" applyFill="1" applyBorder="1" applyAlignment="1">
      <alignment horizontal="center" vertical="center"/>
    </xf>
    <xf numFmtId="0" fontId="60" fillId="4" borderId="5" xfId="8" applyFont="1" applyFill="1" applyBorder="1" applyAlignment="1">
      <alignment horizontal="center" vertical="center"/>
    </xf>
    <xf numFmtId="0" fontId="60" fillId="4" borderId="21" xfId="8" applyFont="1" applyFill="1" applyBorder="1" applyAlignment="1">
      <alignment horizontal="center" vertical="center"/>
    </xf>
    <xf numFmtId="0" fontId="60" fillId="4" borderId="23" xfId="8" applyFont="1" applyFill="1" applyBorder="1" applyAlignment="1">
      <alignment horizontal="center" vertical="center"/>
    </xf>
    <xf numFmtId="3" fontId="132" fillId="4" borderId="3" xfId="8" applyNumberFormat="1" applyFont="1" applyFill="1" applyBorder="1" applyAlignment="1">
      <alignment horizontal="center" vertical="center" wrapText="1"/>
    </xf>
    <xf numFmtId="3" fontId="132" fillId="4" borderId="3" xfId="8" applyNumberFormat="1" applyFont="1" applyFill="1" applyBorder="1" applyAlignment="1">
      <alignment horizontal="center" vertical="center"/>
    </xf>
    <xf numFmtId="0" fontId="63" fillId="0" borderId="0" xfId="8" applyFont="1" applyFill="1" applyBorder="1" applyAlignment="1">
      <alignment horizontal="center"/>
    </xf>
    <xf numFmtId="0" fontId="49" fillId="0" borderId="0" xfId="8" applyFont="1" applyFill="1" applyBorder="1" applyAlignment="1">
      <alignment horizontal="center"/>
    </xf>
    <xf numFmtId="0" fontId="49" fillId="0" borderId="0" xfId="8" applyFont="1" applyFill="1" applyBorder="1" applyAlignment="1">
      <alignment horizontal="left"/>
    </xf>
    <xf numFmtId="49" fontId="49" fillId="0" borderId="0" xfId="8" applyNumberFormat="1" applyFont="1" applyFill="1" applyBorder="1" applyAlignment="1">
      <alignment horizontal="left"/>
    </xf>
    <xf numFmtId="0" fontId="63" fillId="0" borderId="3" xfId="8" applyFont="1" applyFill="1" applyBorder="1" applyAlignment="1">
      <alignment horizontal="center" vertical="center" wrapText="1"/>
    </xf>
    <xf numFmtId="164" fontId="128" fillId="5" borderId="3" xfId="8" applyNumberFormat="1" applyFont="1" applyFill="1" applyBorder="1" applyAlignment="1">
      <alignment horizontal="center" vertical="center"/>
    </xf>
    <xf numFmtId="164" fontId="55" fillId="0" borderId="0" xfId="8" applyNumberFormat="1" applyFont="1" applyFill="1" applyBorder="1" applyAlignment="1">
      <alignment horizontal="center"/>
    </xf>
    <xf numFmtId="0" fontId="60" fillId="4" borderId="10" xfId="8" applyFont="1" applyFill="1" applyBorder="1" applyAlignment="1">
      <alignment horizontal="center" vertical="center"/>
    </xf>
    <xf numFmtId="0" fontId="60" fillId="4" borderId="17" xfId="8" applyFont="1" applyFill="1" applyBorder="1" applyAlignment="1">
      <alignment horizontal="center" vertical="center"/>
    </xf>
    <xf numFmtId="0" fontId="60" fillId="4" borderId="19" xfId="8" applyFont="1" applyFill="1" applyBorder="1" applyAlignment="1">
      <alignment horizontal="center" vertical="center"/>
    </xf>
    <xf numFmtId="0" fontId="66" fillId="0" borderId="0" xfId="8" applyFont="1" applyFill="1" applyAlignment="1">
      <alignment horizontal="center" vertical="center"/>
    </xf>
    <xf numFmtId="0" fontId="67" fillId="0" borderId="0" xfId="8" applyFont="1" applyFill="1" applyAlignment="1">
      <alignment horizontal="left" wrapText="1"/>
    </xf>
    <xf numFmtId="0" fontId="130" fillId="0" borderId="0" xfId="8" applyFont="1" applyFill="1" applyAlignment="1">
      <alignment horizontal="center"/>
    </xf>
    <xf numFmtId="0" fontId="60" fillId="4" borderId="3" xfId="8" applyFont="1" applyFill="1" applyBorder="1" applyAlignment="1">
      <alignment horizontal="center"/>
    </xf>
    <xf numFmtId="0" fontId="19" fillId="0" borderId="0" xfId="8" applyFont="1" applyAlignment="1">
      <alignment horizontal="left" vertical="top"/>
    </xf>
    <xf numFmtId="0" fontId="19" fillId="0" borderId="0" xfId="8" applyFont="1" applyAlignment="1">
      <alignment horizontal="left" vertical="top" wrapText="1"/>
    </xf>
    <xf numFmtId="0" fontId="66" fillId="0" borderId="0" xfId="8" applyFont="1" applyBorder="1" applyAlignment="1">
      <alignment horizontal="center" vertical="center" wrapText="1"/>
    </xf>
    <xf numFmtId="0" fontId="63" fillId="0" borderId="0" xfId="8" applyFont="1" applyBorder="1" applyAlignment="1">
      <alignment horizontal="center" vertical="center" wrapText="1"/>
    </xf>
    <xf numFmtId="0" fontId="60" fillId="4" borderId="5" xfId="8" applyFont="1" applyFill="1" applyBorder="1" applyAlignment="1">
      <alignment horizontal="center" vertical="center" wrapText="1"/>
    </xf>
    <xf numFmtId="0" fontId="60" fillId="4" borderId="23" xfId="8" applyFont="1" applyFill="1" applyBorder="1" applyAlignment="1">
      <alignment horizontal="center" vertical="center" wrapText="1"/>
    </xf>
    <xf numFmtId="0" fontId="60" fillId="4" borderId="10" xfId="8" applyFont="1" applyFill="1" applyBorder="1" applyAlignment="1">
      <alignment horizontal="center" vertical="center" wrapText="1"/>
    </xf>
    <xf numFmtId="0" fontId="60" fillId="4" borderId="17" xfId="8" applyFont="1" applyFill="1" applyBorder="1" applyAlignment="1">
      <alignment horizontal="center" vertical="center" wrapText="1"/>
    </xf>
    <xf numFmtId="0" fontId="63" fillId="5" borderId="3" xfId="8" applyFont="1" applyFill="1" applyBorder="1" applyAlignment="1">
      <alignment horizontal="left"/>
    </xf>
    <xf numFmtId="0" fontId="66" fillId="0" borderId="0" xfId="8" applyFont="1" applyAlignment="1">
      <alignment horizontal="center" vertical="center" wrapText="1"/>
    </xf>
    <xf numFmtId="0" fontId="63" fillId="0" borderId="0" xfId="8" applyFont="1" applyBorder="1" applyAlignment="1">
      <alignment horizontal="center"/>
    </xf>
    <xf numFmtId="0" fontId="49" fillId="0" borderId="0" xfId="8" applyFont="1" applyAlignment="1">
      <alignment horizontal="center" vertical="center" wrapText="1"/>
    </xf>
    <xf numFmtId="0" fontId="63" fillId="0" borderId="0" xfId="8" applyFont="1" applyAlignment="1">
      <alignment horizontal="center" wrapText="1"/>
    </xf>
    <xf numFmtId="0" fontId="148" fillId="4" borderId="3" xfId="8" applyFont="1" applyFill="1" applyBorder="1" applyAlignment="1">
      <alignment horizontal="center" vertical="center" wrapText="1"/>
    </xf>
    <xf numFmtId="0" fontId="60" fillId="4" borderId="12" xfId="8" applyFont="1" applyFill="1" applyBorder="1" applyAlignment="1">
      <alignment horizontal="center" vertical="center" wrapText="1"/>
    </xf>
    <xf numFmtId="0" fontId="60" fillId="4" borderId="34" xfId="8" applyFont="1" applyFill="1" applyBorder="1" applyAlignment="1">
      <alignment horizontal="center" vertical="center" wrapText="1"/>
    </xf>
    <xf numFmtId="0" fontId="60" fillId="4" borderId="38" xfId="8" applyFont="1" applyFill="1" applyBorder="1" applyAlignment="1">
      <alignment horizontal="center" vertical="center" wrapText="1"/>
    </xf>
    <xf numFmtId="0" fontId="60" fillId="4" borderId="33" xfId="8" applyFont="1" applyFill="1" applyBorder="1" applyAlignment="1">
      <alignment horizontal="center" vertical="center" wrapText="1"/>
    </xf>
    <xf numFmtId="0" fontId="62" fillId="5" borderId="17" xfId="8" applyFont="1" applyFill="1" applyBorder="1" applyAlignment="1">
      <alignment horizontal="center"/>
    </xf>
    <xf numFmtId="0" fontId="62" fillId="5" borderId="19" xfId="8" applyFont="1" applyFill="1" applyBorder="1" applyAlignment="1">
      <alignment horizontal="center"/>
    </xf>
    <xf numFmtId="0" fontId="103" fillId="5" borderId="17" xfId="8" applyFont="1" applyFill="1" applyBorder="1" applyAlignment="1">
      <alignment horizontal="center" vertical="center" wrapText="1"/>
    </xf>
    <xf numFmtId="0" fontId="103" fillId="5" borderId="19" xfId="8" applyFont="1" applyFill="1" applyBorder="1" applyAlignment="1">
      <alignment horizontal="center" vertical="center" wrapText="1"/>
    </xf>
    <xf numFmtId="0" fontId="102" fillId="0" borderId="0" xfId="8" applyFont="1" applyBorder="1" applyAlignment="1">
      <alignment horizontal="center" vertical="center" wrapText="1"/>
    </xf>
    <xf numFmtId="0" fontId="131" fillId="0" borderId="0" xfId="8" applyFont="1" applyFill="1" applyBorder="1" applyAlignment="1">
      <alignment horizontal="right" wrapText="1"/>
    </xf>
    <xf numFmtId="0" fontId="82" fillId="4" borderId="3" xfId="8" applyFont="1" applyFill="1" applyBorder="1" applyAlignment="1">
      <alignment horizontal="center" vertical="center"/>
    </xf>
    <xf numFmtId="0" fontId="82" fillId="4" borderId="3" xfId="8" applyFont="1" applyFill="1" applyBorder="1" applyAlignment="1">
      <alignment horizontal="center" vertical="center" wrapText="1"/>
    </xf>
    <xf numFmtId="0" fontId="63" fillId="5" borderId="23" xfId="8" applyFont="1" applyFill="1" applyBorder="1" applyAlignment="1">
      <alignment horizontal="center" wrapText="1"/>
    </xf>
    <xf numFmtId="0" fontId="63" fillId="5" borderId="21" xfId="8" applyFont="1" applyFill="1" applyBorder="1" applyAlignment="1">
      <alignment horizontal="center" wrapText="1"/>
    </xf>
    <xf numFmtId="0" fontId="60" fillId="4" borderId="21" xfId="8" applyFont="1" applyFill="1" applyBorder="1" applyAlignment="1">
      <alignment horizontal="center" vertical="center" wrapText="1"/>
    </xf>
    <xf numFmtId="0" fontId="67" fillId="0" borderId="0" xfId="8" applyFont="1" applyFill="1" applyAlignment="1">
      <alignment horizontal="left"/>
    </xf>
    <xf numFmtId="0" fontId="147" fillId="0" borderId="0" xfId="8" applyFont="1" applyFill="1" applyAlignment="1">
      <alignment horizontal="center"/>
    </xf>
    <xf numFmtId="0" fontId="20" fillId="0" borderId="3" xfId="8" applyFont="1" applyFill="1" applyBorder="1" applyAlignment="1">
      <alignment horizontal="left"/>
    </xf>
    <xf numFmtId="0" fontId="18" fillId="4" borderId="5" xfId="8" applyFont="1" applyFill="1" applyBorder="1" applyAlignment="1">
      <alignment horizontal="center" vertical="center" wrapText="1"/>
    </xf>
    <xf numFmtId="0" fontId="18" fillId="4" borderId="21" xfId="8" applyFont="1" applyFill="1" applyBorder="1" applyAlignment="1">
      <alignment horizontal="center" vertical="center" wrapText="1"/>
    </xf>
    <xf numFmtId="0" fontId="18" fillId="4" borderId="23" xfId="8" applyFont="1" applyFill="1" applyBorder="1" applyAlignment="1">
      <alignment horizontal="center" vertical="center" wrapText="1"/>
    </xf>
    <xf numFmtId="0" fontId="18" fillId="4" borderId="3" xfId="8" applyFont="1" applyFill="1" applyBorder="1" applyAlignment="1">
      <alignment horizontal="center" vertical="center"/>
    </xf>
    <xf numFmtId="0" fontId="18" fillId="4" borderId="3" xfId="8" applyFont="1" applyFill="1" applyBorder="1" applyAlignment="1">
      <alignment horizontal="center" vertical="center" wrapText="1"/>
    </xf>
    <xf numFmtId="0" fontId="60" fillId="0" borderId="0" xfId="8" applyFont="1" applyFill="1" applyAlignment="1">
      <alignment horizontal="center" vertical="center" wrapText="1"/>
    </xf>
    <xf numFmtId="0" fontId="128" fillId="0" borderId="0" xfId="8" applyFont="1" applyFill="1" applyAlignment="1">
      <alignment horizontal="center"/>
    </xf>
    <xf numFmtId="0" fontId="60" fillId="0" borderId="0" xfId="8" applyFont="1" applyFill="1" applyAlignment="1">
      <alignment horizontal="center"/>
    </xf>
    <xf numFmtId="0" fontId="117" fillId="0" borderId="0" xfId="8" applyFont="1" applyFill="1" applyBorder="1" applyAlignment="1">
      <alignment horizontal="center"/>
    </xf>
    <xf numFmtId="0" fontId="128" fillId="5" borderId="3" xfId="8" applyFont="1" applyFill="1" applyBorder="1" applyAlignment="1">
      <alignment horizontal="left"/>
    </xf>
    <xf numFmtId="0" fontId="60" fillId="0" borderId="0" xfId="8" applyFont="1" applyAlignment="1">
      <alignment horizontal="center" vertical="center" wrapText="1"/>
    </xf>
    <xf numFmtId="0" fontId="19" fillId="0" borderId="0" xfId="8" applyFont="1" applyAlignment="1">
      <alignment horizontal="center" vertical="center" wrapText="1"/>
    </xf>
  </cellXfs>
  <cellStyles count="19">
    <cellStyle name="Відсотковий 2" xfId="14"/>
    <cellStyle name="Гіперпосилання" xfId="17" builtinId="8"/>
    <cellStyle name="Звичайний" xfId="0" builtinId="0"/>
    <cellStyle name="Звичайний 10" xfId="8"/>
    <cellStyle name="Звичайний 2" xfId="11"/>
    <cellStyle name="Звичайний 2 2" xfId="12"/>
    <cellStyle name="Звичайний 2 3" xfId="3"/>
    <cellStyle name="Звичайний 3" xfId="10"/>
    <cellStyle name="Звичайний 4" xfId="5"/>
    <cellStyle name="Звичайний 4 3" xfId="7"/>
    <cellStyle name="Звичайний 5" xfId="15"/>
    <cellStyle name="Звичайний 6" xfId="1"/>
    <cellStyle name="Звичайний 6 2" xfId="16"/>
    <cellStyle name="Звичайний 6 3" xfId="18"/>
    <cellStyle name="Звичайний 7" xfId="6"/>
    <cellStyle name="Обычный_metod_ksv_kratk" xfId="9"/>
    <cellStyle name="Обычный_Плата за землю" xfId="2"/>
    <cellStyle name="Обычный_прогноз" xfId="13"/>
    <cellStyle name="Фінансовий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21" Type="http://schemas.openxmlformats.org/officeDocument/2006/relationships/worksheet" Target="worksheets/sheet21.xml"/><Relationship Id="rId42" Type="http://schemas.openxmlformats.org/officeDocument/2006/relationships/externalLink" Target="externalLinks/externalLink6.xml"/><Relationship Id="rId47" Type="http://schemas.openxmlformats.org/officeDocument/2006/relationships/externalLink" Target="externalLinks/externalLink11.xml"/><Relationship Id="rId63" Type="http://schemas.openxmlformats.org/officeDocument/2006/relationships/externalLink" Target="externalLinks/externalLink27.xml"/><Relationship Id="rId68" Type="http://schemas.openxmlformats.org/officeDocument/2006/relationships/externalLink" Target="externalLinks/externalLink32.xml"/><Relationship Id="rId16" Type="http://schemas.openxmlformats.org/officeDocument/2006/relationships/worksheet" Target="worksheets/sheet1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externalLink" Target="externalLinks/externalLink1.xml"/><Relationship Id="rId40" Type="http://schemas.openxmlformats.org/officeDocument/2006/relationships/externalLink" Target="externalLinks/externalLink4.xml"/><Relationship Id="rId45" Type="http://schemas.openxmlformats.org/officeDocument/2006/relationships/externalLink" Target="externalLinks/externalLink9.xml"/><Relationship Id="rId53" Type="http://schemas.openxmlformats.org/officeDocument/2006/relationships/externalLink" Target="externalLinks/externalLink17.xml"/><Relationship Id="rId58" Type="http://schemas.openxmlformats.org/officeDocument/2006/relationships/externalLink" Target="externalLinks/externalLink22.xml"/><Relationship Id="rId66" Type="http://schemas.openxmlformats.org/officeDocument/2006/relationships/externalLink" Target="externalLinks/externalLink30.xml"/><Relationship Id="rId74" Type="http://schemas.openxmlformats.org/officeDocument/2006/relationships/calcChain" Target="calcChain.xml"/><Relationship Id="rId5" Type="http://schemas.openxmlformats.org/officeDocument/2006/relationships/worksheet" Target="worksheets/sheet5.xml"/><Relationship Id="rId61" Type="http://schemas.openxmlformats.org/officeDocument/2006/relationships/externalLink" Target="externalLinks/externalLink2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externalLink" Target="externalLinks/externalLink7.xml"/><Relationship Id="rId48" Type="http://schemas.openxmlformats.org/officeDocument/2006/relationships/externalLink" Target="externalLinks/externalLink12.xml"/><Relationship Id="rId56" Type="http://schemas.openxmlformats.org/officeDocument/2006/relationships/externalLink" Target="externalLinks/externalLink20.xml"/><Relationship Id="rId64" Type="http://schemas.openxmlformats.org/officeDocument/2006/relationships/externalLink" Target="externalLinks/externalLink28.xml"/><Relationship Id="rId69" Type="http://schemas.openxmlformats.org/officeDocument/2006/relationships/externalLink" Target="externalLinks/externalLink33.xml"/><Relationship Id="rId77" Type="http://schemas.openxmlformats.org/officeDocument/2006/relationships/customXml" Target="../customXml/item3.xml"/><Relationship Id="rId8" Type="http://schemas.openxmlformats.org/officeDocument/2006/relationships/worksheet" Target="worksheets/sheet8.xml"/><Relationship Id="rId51" Type="http://schemas.openxmlformats.org/officeDocument/2006/relationships/externalLink" Target="externalLinks/externalLink15.xml"/><Relationship Id="rId72" Type="http://schemas.openxmlformats.org/officeDocument/2006/relationships/styles" Target="styles.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externalLink" Target="externalLinks/externalLink2.xml"/><Relationship Id="rId46" Type="http://schemas.openxmlformats.org/officeDocument/2006/relationships/externalLink" Target="externalLinks/externalLink10.xml"/><Relationship Id="rId59" Type="http://schemas.openxmlformats.org/officeDocument/2006/relationships/externalLink" Target="externalLinks/externalLink23.xml"/><Relationship Id="rId67" Type="http://schemas.openxmlformats.org/officeDocument/2006/relationships/externalLink" Target="externalLinks/externalLink31.xml"/><Relationship Id="rId20" Type="http://schemas.openxmlformats.org/officeDocument/2006/relationships/worksheet" Target="worksheets/sheet20.xml"/><Relationship Id="rId41" Type="http://schemas.openxmlformats.org/officeDocument/2006/relationships/externalLink" Target="externalLinks/externalLink5.xml"/><Relationship Id="rId54" Type="http://schemas.openxmlformats.org/officeDocument/2006/relationships/externalLink" Target="externalLinks/externalLink18.xml"/><Relationship Id="rId62" Type="http://schemas.openxmlformats.org/officeDocument/2006/relationships/externalLink" Target="externalLinks/externalLink26.xml"/><Relationship Id="rId70" Type="http://schemas.openxmlformats.org/officeDocument/2006/relationships/externalLink" Target="externalLinks/externalLink34.xml"/><Relationship Id="rId75"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externalLink" Target="externalLinks/externalLink13.xml"/><Relationship Id="rId57" Type="http://schemas.openxmlformats.org/officeDocument/2006/relationships/externalLink" Target="externalLinks/externalLink21.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externalLink" Target="externalLinks/externalLink8.xml"/><Relationship Id="rId52" Type="http://schemas.openxmlformats.org/officeDocument/2006/relationships/externalLink" Target="externalLinks/externalLink16.xml"/><Relationship Id="rId60" Type="http://schemas.openxmlformats.org/officeDocument/2006/relationships/externalLink" Target="externalLinks/externalLink24.xml"/><Relationship Id="rId65" Type="http://schemas.openxmlformats.org/officeDocument/2006/relationships/externalLink" Target="externalLinks/externalLink29.xml"/><Relationship Id="rId73" Type="http://schemas.openxmlformats.org/officeDocument/2006/relationships/sharedStrings" Target="sharedStrings.xml"/><Relationship Id="rId78" Type="http://schemas.openxmlformats.org/officeDocument/2006/relationships/customXml" Target="../customXml/item4.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externalLink" Target="externalLinks/externalLink3.xml"/><Relationship Id="rId34" Type="http://schemas.openxmlformats.org/officeDocument/2006/relationships/worksheet" Target="worksheets/sheet34.xml"/><Relationship Id="rId50" Type="http://schemas.openxmlformats.org/officeDocument/2006/relationships/externalLink" Target="externalLinks/externalLink14.xml"/><Relationship Id="rId55" Type="http://schemas.openxmlformats.org/officeDocument/2006/relationships/externalLink" Target="externalLinks/externalLink19.xml"/><Relationship Id="rId76" Type="http://schemas.openxmlformats.org/officeDocument/2006/relationships/customXml" Target="../customXml/item2.xml"/><Relationship Id="rId7" Type="http://schemas.openxmlformats.org/officeDocument/2006/relationships/worksheet" Target="worksheets/sheet7.xml"/><Relationship Id="rId71" Type="http://schemas.openxmlformats.org/officeDocument/2006/relationships/theme" Target="theme/theme1.xml"/><Relationship Id="rId2" Type="http://schemas.openxmlformats.org/officeDocument/2006/relationships/worksheet" Target="worksheets/sheet2.xml"/><Relationship Id="rId29" Type="http://schemas.openxmlformats.org/officeDocument/2006/relationships/worksheet" Target="worksheets/sheet29.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V:\&#1055;&#1086;&#1085;&#1086;&#1084;&#1072;&#1088;&#1100;&#1086;&#1074;&#1072;\INDEX\EVD_1504.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10.80.55.250\dep2010\&#1055;&#1086;&#1085;&#1086;&#1084;&#1072;&#1088;&#1100;&#1086;&#1074;&#1072;\INDEX\EVD_1504.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2000-OLAP2\USERS10\&#1047;&#1042;&#1030;&#1058;&#1053;&#1030;&#1057;&#1058;&#1068;\&#1065;&#1054;&#1044;&#1045;&#1053;&#1050;&#1040;\08\Bodasuk_evryday08.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50_05_Max_Plat/2006/2006_12/_070101_max_upl.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D:\50_05_Max_Plat\2006\2006_12\_070101_max_upl.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http://workflow/50_05_Max_Plat/2006/2006_12/_070101_max_upl.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1052;&#1086;&#1080;%20&#1076;&#1086;&#1082;&#1091;&#1084;&#1077;&#1085;&#1090;&#1099;/&#1030;&#1085;&#1092;&#1086;&#1088;&#1084;&#1072;&#1094;&#1110;&#1103;%20&#1074;&#1110;&#1076;%20&#1044;&#1077;&#1087;%20&#1110;&#1085;&#1092;-&#1072;&#1085;&#1072;&#1083;&#1110;&#1090;%20&#1079;&#1072;&#1073;&#1077;&#1079;&#1087;/&#1087;&#1077;&#1088;&#1077;&#1087;&#1083;&#1072;&#1090;&#1072;/&#1055;&#1044;&#1042;/2008/01.01.09.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D:\&#1052;&#1086;&#1080;%20&#1076;&#1086;&#1082;&#1091;&#1084;&#1077;&#1085;&#1090;&#1099;\&#1030;&#1085;&#1092;&#1086;&#1088;&#1084;&#1072;&#1094;&#1110;&#1103;%20&#1074;&#1110;&#1076;%20&#1044;&#1077;&#1087;%20&#1110;&#1085;&#1092;-&#1072;&#1085;&#1072;&#1083;&#1110;&#1090;%20&#1079;&#1072;&#1073;&#1077;&#1079;&#1087;\&#1087;&#1077;&#1088;&#1077;&#1087;&#1083;&#1072;&#1090;&#1072;\&#1055;&#1044;&#1042;\2008\01.01.09.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D:\Users\sidorovavv\&#1044;&#1086;&#1093;&#1086;&#1076;&#1080;%20&#1044;&#1041;%20&#1074;%20&#1088;&#1086;&#1079;&#1088;&#1110;&#1079;&#1110;%20&#1086;&#1073;&#1083;&#1072;&#1089;&#1090;&#1077;&#1081;_&#1044;MC.xls" TargetMode="External"/></Relationships>
</file>

<file path=xl/externalLinks/_rels/externalLink18.xml.rels><?xml version="1.0" encoding="UTF-8" standalone="yes"?>
<Relationships xmlns="http://schemas.openxmlformats.org/package/2006/relationships"><Relationship Id="rId1" Type="http://schemas.openxmlformats.org/officeDocument/2006/relationships/externalLinkPath" Target="http://workflow/&#1052;&#1086;&#1080;%20&#1076;&#1086;&#1082;&#1091;&#1084;&#1077;&#1085;&#1090;&#1099;/&#1030;&#1085;&#1092;&#1086;&#1088;&#1084;&#1072;&#1094;&#1110;&#1103;%20&#1074;&#1110;&#1076;%20&#1044;&#1077;&#1087;%20&#1110;&#1085;&#1092;-&#1072;&#1085;&#1072;&#1083;&#1110;&#1090;%20&#1079;&#1072;&#1073;&#1077;&#1079;&#1087;/&#1087;&#1077;&#1088;&#1077;&#1087;&#1083;&#1072;&#1090;&#1072;/&#1055;&#1044;&#1042;/2008/01.01.09.xls" TargetMode="External"/></Relationships>
</file>

<file path=xl/externalLinks/_rels/externalLink19.xml.rels><?xml version="1.0" encoding="UTF-8" standalone="yes"?>
<Relationships xmlns="http://schemas.openxmlformats.org/package/2006/relationships"><Relationship Id="rId1" Type="http://schemas.openxmlformats.org/officeDocument/2006/relationships/externalLinkPath" Target="file:///\\10.100.22.31\dep_doh\&#1040;&#1050;&#1062;&#1048;&#1047;&#1053;&#1048;&#1049;%20&#1055;&#1054;&#1044;&#1040;&#1058;&#1054;&#1050;\&#1065;&#1086;&#1084;&#1110;&#1089;&#1103;&#1095;&#1085;&#1110;%20&#1082;&#1085;&#1080;&#1075;&#1080;\2012&#1088;%207&#1084;\&#1050;&#1088;&#1080;&#1084;.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W:\&#1055;&#1086;&#1085;&#1086;&#1084;&#1072;&#1088;&#1100;&#1086;&#1074;&#1072;\INDEX\EVD_1504.xls" TargetMode="External"/></Relationships>
</file>

<file path=xl/externalLinks/_rels/externalLink20.xml.rels><?xml version="1.0" encoding="UTF-8" standalone="yes"?>
<Relationships xmlns="http://schemas.openxmlformats.org/package/2006/relationships"><Relationship Id="rId1" Type="http://schemas.openxmlformats.org/officeDocument/2006/relationships/externalLinkPath" Target="http://mosp/2906.xls" TargetMode="External"/></Relationships>
</file>

<file path=xl/externalLinks/_rels/externalLink21.xml.rels><?xml version="1.0" encoding="UTF-8" standalone="yes"?>
<Relationships xmlns="http://schemas.openxmlformats.org/package/2006/relationships"><Relationship Id="rId1" Type="http://schemas.openxmlformats.org/officeDocument/2006/relationships/externalLinkPath" Target="file:///\\10.100.81.80\temp%20marchenko\&#1052;&#1086;&#1080;%20&#1076;&#1086;&#1082;&#1091;&#1084;&#1077;&#1085;&#1090;&#1099;\vera\2_&#1072;&#1085;&#1072;&#1083;&#1080;&#1079;\&#1065;&#1054;&#1076;&#1077;&#1085;&#1082;&#1072;\&#1055;&#1045;&#1063;&#1040;&#1058;&#1068;\vera\&#1040;&#1085;&#1072;&#1083;&#1080;&#1079;&#1056;&#1077;&#1075;&#1080;&#1086;&#1085;\&#1045;&#1044;&#1085;&#1072;&#1096;&#1072;2.xls" TargetMode="External"/></Relationships>
</file>

<file path=xl/externalLinks/_rels/externalLink22.xml.rels><?xml version="1.0" encoding="UTF-8" standalone="yes"?>
<Relationships xmlns="http://schemas.openxmlformats.org/package/2006/relationships"><Relationship Id="rId1" Type="http://schemas.openxmlformats.org/officeDocument/2006/relationships/externalLinkPath" Target="/2006/minimiz/6m2006/Minimizator_9m_old.xls" TargetMode="External"/></Relationships>
</file>

<file path=xl/externalLinks/_rels/externalLink23.xml.rels><?xml version="1.0" encoding="UTF-8" standalone="yes"?>
<Relationships xmlns="http://schemas.openxmlformats.org/package/2006/relationships"><Relationship Id="rId1" Type="http://schemas.openxmlformats.org/officeDocument/2006/relationships/externalLinkPath" Target="file:///D:\2006\minimiz\6m2006\Minimizator_9m_old.xls" TargetMode="External"/></Relationships>
</file>

<file path=xl/externalLinks/_rels/externalLink24.xml.rels><?xml version="1.0" encoding="UTF-8" standalone="yes"?>
<Relationships xmlns="http://schemas.openxmlformats.org/package/2006/relationships"><Relationship Id="rId1" Type="http://schemas.openxmlformats.org/officeDocument/2006/relationships/externalLinkPath" Target="http://workflow/2006/minimiz/6m2006/Minimizator_9m_old.xls" TargetMode="External"/></Relationships>
</file>

<file path=xl/externalLinks/_rels/externalLink25.xml.rels><?xml version="1.0" encoding="UTF-8" standalone="yes"?>
<Relationships xmlns="http://schemas.openxmlformats.org/package/2006/relationships"><Relationship Id="rId1" Type="http://schemas.openxmlformats.org/officeDocument/2006/relationships/externalLinkPath" Target="file:///\\2032_kiu\ed\12\2312.xls" TargetMode="External"/></Relationships>
</file>

<file path=xl/externalLinks/_rels/externalLink26.xml.rels><?xml version="1.0" encoding="UTF-8" standalone="yes"?>
<Relationships xmlns="http://schemas.openxmlformats.org/package/2006/relationships"><Relationship Id="rId1" Type="http://schemas.openxmlformats.org/officeDocument/2006/relationships/externalLinkPath" Target="file:///E:\everyday\2000\09\25092000.xls" TargetMode="External"/></Relationships>
</file>

<file path=xl/externalLinks/_rels/externalLink27.xml.rels><?xml version="1.0" encoding="UTF-8" standalone="yes"?>
<Relationships xmlns="http://schemas.openxmlformats.org/package/2006/relationships"><Relationship Id="rId1" Type="http://schemas.openxmlformats.org/officeDocument/2006/relationships/externalLinkPath" Target="file:///\\2032KIU\WEEKLY\AINNA\ED\11\2111.xls" TargetMode="External"/></Relationships>
</file>

<file path=xl/externalLinks/_rels/externalLink28.xml.rels><?xml version="1.0" encoding="UTF-8" standalone="yes"?>
<Relationships xmlns="http://schemas.openxmlformats.org/package/2006/relationships"><Relationship Id="rId1" Type="http://schemas.openxmlformats.org/officeDocument/2006/relationships/externalLinkPath" Target="/000/Bodasuk_evryday08.xls" TargetMode="External"/></Relationships>
</file>

<file path=xl/externalLinks/_rels/externalLink29.xml.rels><?xml version="1.0" encoding="UTF-8" standalone="yes"?>
<Relationships xmlns="http://schemas.openxmlformats.org/package/2006/relationships"><Relationship Id="rId1" Type="http://schemas.openxmlformats.org/officeDocument/2006/relationships/externalLinkPath" Target="file:///D:\000\Bodasuk_evryday08.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1055;&#1086;&#1085;&#1086;&#1084;&#1072;&#1088;&#1100;&#1086;&#1074;&#1072;/INDEX/EVD_1504.xls" TargetMode="External"/></Relationships>
</file>

<file path=xl/externalLinks/_rels/externalLink30.xml.rels><?xml version="1.0" encoding="UTF-8" standalone="yes"?>
<Relationships xmlns="http://schemas.openxmlformats.org/package/2006/relationships"><Relationship Id="rId1" Type="http://schemas.openxmlformats.org/officeDocument/2006/relationships/externalLinkPath" Target="http://workflow/000/Bodasuk_evryday08.xls" TargetMode="External"/></Relationships>
</file>

<file path=xl/externalLinks/_rels/externalLink31.xml.rels><?xml version="1.0" encoding="UTF-8" standalone="yes"?>
<Relationships xmlns="http://schemas.openxmlformats.org/package/2006/relationships"><Relationship Id="rId1" Type="http://schemas.openxmlformats.org/officeDocument/2006/relationships/externalLinkPath" Target="/&#1047;&#1042;I&#1058;&#1053;I&#1057;&#1058;&#1068;/MODEL/2004/05/_mod0405.xls" TargetMode="External"/></Relationships>
</file>

<file path=xl/externalLinks/_rels/externalLink32.xml.rels><?xml version="1.0" encoding="UTF-8" standalone="yes"?>
<Relationships xmlns="http://schemas.openxmlformats.org/package/2006/relationships"><Relationship Id="rId1" Type="http://schemas.openxmlformats.org/officeDocument/2006/relationships/externalLinkPath" Target="file:///D:\&#1047;&#1042;I&#1058;&#1053;I&#1057;&#1058;&#1068;\MODEL\2004\05\_mod0405.xls" TargetMode="External"/></Relationships>
</file>

<file path=xl/externalLinks/_rels/externalLink33.xml.rels><?xml version="1.0" encoding="UTF-8" standalone="yes"?>
<Relationships xmlns="http://schemas.openxmlformats.org/package/2006/relationships"><Relationship Id="rId1" Type="http://schemas.openxmlformats.org/officeDocument/2006/relationships/externalLinkPath" Target="http://workflow/&#1047;&#1042;I&#1058;&#1053;I&#1057;&#1058;&#1068;/MODEL/2004/05/_mod0405.xls" TargetMode="External"/></Relationships>
</file>

<file path=xl/externalLinks/_rels/externalLink34.xml.rels><?xml version="1.0" encoding="UTF-8" standalone="yes"?>
<Relationships xmlns="http://schemas.openxmlformats.org/package/2006/relationships"><Relationship Id="rId1" Type="http://schemas.openxmlformats.org/officeDocument/2006/relationships/externalLinkPath" Target="/&#1044;&#1086;&#1082;&#1091;&#1084;&#1077;&#1085;&#1090;&#1080;%20&#1088;&#1086;&#1073;&#1086;&#1095;&#1110;/2021&#1088;/&#1056;&#1086;&#1079;&#1088;&#1072;&#1093;&#1091;&#1085;&#1082;&#1080;%20&#1085;&#1072;%202022/2/140200_40300%20&#1085;&#1072;%202022%20&#8211;%20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1055;&#1086;&#1085;&#1086;&#1084;&#1072;&#1088;&#1100;&#1086;&#1074;&#1072;\INDEX\EVD_1504.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workflow/&#1055;&#1086;&#1085;&#1086;&#1084;&#1072;&#1088;&#1100;&#1086;&#1074;&#1072;/INDEX/EVD_1504.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G:\&#1055;&#1086;&#1085;&#1086;&#1084;&#1072;&#1088;&#1100;&#1086;&#1074;&#1072;\INDEX\EVD_15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analiz/PLAN/2005/BUDGET/&#1056;&#1040;&#1049;&#1054;&#1053;&#1048;/MISOBL.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analiz\PLAN\2005\BUDGET\&#1056;&#1040;&#1049;&#1054;&#1053;&#1048;\MISOBL.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http://workflow/analiz/PLAN/2005/BUDGET/&#1056;&#1040;&#1049;&#1054;&#1053;&#1048;/MISOBL.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
      <sheetName val="Reg"/>
      <sheetName val="Tax"/>
      <sheetName val="T(з)"/>
      <sheetName val="Т(м)"/>
      <sheetName val="T(д)"/>
      <sheetName val="R(з)"/>
      <sheetName val="R(м)"/>
      <sheetName val="R(v)"/>
      <sheetName val="R(приб)"/>
      <sheetName val="R(ПДВ)"/>
      <sheetName val="R(АЗз)"/>
      <sheetName val="R(АЗс)"/>
      <sheetName val="Факт"/>
      <sheetName val="mD"/>
      <sheetName val="mZ"/>
      <sheetName val="Лист1"/>
      <sheetName val="Лист2"/>
      <sheetName val="Лист3"/>
      <sheetName val="Факт_x0000__x0010_[EVD_1"/>
      <sheetName val="Факт?_x0010_[EVD_1"/>
      <sheetName val="110100"/>
      <sheetName val="240603"/>
      <sheetName val="Факт__x0010__EVD_1"/>
      <sheetName val="Начни_с_меня"/>
      <sheetName val="ЗДМмісяць"/>
      <sheetName val="ЗДМРік"/>
      <sheetName val="D"/>
    </sheetNames>
    <sheetDataSet>
      <sheetData sheetId="0" refreshError="1">
        <row r="34">
          <cell r="N34" t="str">
            <v>15.01</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efreshError="1"/>
      <sheetData sheetId="17" refreshError="1"/>
      <sheetData sheetId="18" refreshError="1"/>
      <sheetData sheetId="19"/>
      <sheetData sheetId="20" refreshError="1"/>
      <sheetData sheetId="21"/>
      <sheetData sheetId="22"/>
      <sheetData sheetId="23" refreshError="1"/>
      <sheetData sheetId="24" refreshError="1"/>
      <sheetData sheetId="25" refreshError="1"/>
      <sheetData sheetId="26" refreshError="1"/>
      <sheetData sheetId="27"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
      <sheetName val="Reg"/>
      <sheetName val="Tax"/>
      <sheetName val="T(з)"/>
      <sheetName val="Т(м)"/>
      <sheetName val="T(д)"/>
      <sheetName val="R(з)"/>
      <sheetName val="R(м)"/>
      <sheetName val="R(v)"/>
      <sheetName val="R(приб)"/>
      <sheetName val="R(ПДВ)"/>
      <sheetName val="R(АЗз)"/>
      <sheetName val="R(АЗс)"/>
      <sheetName val="Факт"/>
      <sheetName val="mD"/>
      <sheetName val="mZ"/>
      <sheetName val="110100"/>
      <sheetName val="240603"/>
      <sheetName val="Лист1"/>
      <sheetName val="Лист2"/>
      <sheetName val="Лист3"/>
      <sheetName val="Факт_x0000__x0010_[EVD_1"/>
      <sheetName val="Факт?_x0010_[EVD_1"/>
      <sheetName val="Факт_x005f_x0000__x005f_x0010__EVD_1"/>
      <sheetName val="Факт__x005f_x0010__EVD_1"/>
      <sheetName val="ЗДМмісяць"/>
      <sheetName val="Факт__x0010__EVD_1"/>
      <sheetName val="Факт_x005f_x005f_x005f_x0000__x005f_x005f_x005f_x0010__"/>
      <sheetName val="Факт__x005f_x005f_x005f_x0010__EVD_1"/>
      <sheetName val="Факт_x005f_x005f_x005f_x005f_x005f_x005f_x005f_x0000__x"/>
      <sheetName val="Факт__x005f_x005f_x005f_x005f_x005f_x005f_x005f_x0010__"/>
    </sheetNames>
    <sheetDataSet>
      <sheetData sheetId="0" refreshError="1">
        <row r="34">
          <cell r="N34" t="str">
            <v>15.01</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efreshError="1"/>
      <sheetData sheetId="17" refreshError="1"/>
      <sheetData sheetId="18" refreshError="1"/>
      <sheetData sheetId="19" refreshError="1"/>
      <sheetData sheetId="20" refreshError="1"/>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
      <sheetName val="Reg"/>
      <sheetName val="Tax"/>
      <sheetName val="T(з)"/>
      <sheetName val="T(д)"/>
      <sheetName val="R(з)"/>
      <sheetName val="R(д)"/>
      <sheetName val="А0"/>
      <sheetName val="А1"/>
      <sheetName val="Авсього"/>
      <sheetName val="Алк"/>
      <sheetName val="Наф"/>
      <sheetName val="Позики(1270)"/>
      <sheetName val="Газ"/>
      <sheetName val="Факт"/>
      <sheetName val="mD"/>
      <sheetName val="mZ"/>
      <sheetName val="вихідні_середньоденні"/>
      <sheetName val="Диаграмма1"/>
      <sheetName val="Рейтинг"/>
      <sheetName val="D"/>
    </sheetNames>
    <sheetDataSet>
      <sheetData sheetId="0" refreshError="1">
        <row r="33">
          <cell r="N33" t="str">
            <v>СЕРПЕНЬ</v>
          </cell>
        </row>
        <row r="34">
          <cell r="N34" t="str">
            <v>18.08</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 sheetId="19" refreshError="1"/>
      <sheetData sheetId="20"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ласти"/>
      <sheetName val="Украина"/>
      <sheetName val="reg"/>
      <sheetName val="ua"/>
      <sheetName val="Пер"/>
    </sheetNames>
    <sheetDataSet>
      <sheetData sheetId="0"/>
      <sheetData sheetId="1"/>
      <sheetData sheetId="2" refreshError="1">
        <row r="1">
          <cell r="B1" t="str">
            <v>C_REG</v>
          </cell>
          <cell r="C1" t="str">
            <v>N_REG</v>
          </cell>
          <cell r="D1" t="str">
            <v>KOD</v>
          </cell>
          <cell r="E1" t="str">
            <v>NAME_PRP</v>
          </cell>
          <cell r="F1" t="str">
            <v>NAR_CP</v>
          </cell>
          <cell r="G1" t="str">
            <v>UPL_CP</v>
          </cell>
          <cell r="H1" t="str">
            <v>NAR_CC</v>
          </cell>
          <cell r="I1" t="str">
            <v>UPL_CC</v>
          </cell>
          <cell r="J1" t="str">
            <v>UPLDIN</v>
          </cell>
          <cell r="K1" t="str">
            <v>BOR_CC</v>
          </cell>
          <cell r="L1" t="str">
            <v>BORDIN</v>
          </cell>
          <cell r="M1" t="str">
            <v>PER_CC</v>
          </cell>
          <cell r="N1" t="str">
            <v>PERDIN</v>
          </cell>
        </row>
        <row r="2">
          <cell r="B2">
            <v>1</v>
          </cell>
          <cell r="C2" t="str">
            <v>АВТОНОМНА РЕСПУБЛIКА КРИМ</v>
          </cell>
          <cell r="D2">
            <v>153117</v>
          </cell>
          <cell r="E2" t="str">
            <v>ДЕРЖАВНЕ АКЦIОНЕРНЕ ТОВАРИСТВО "ЧОРНОМОРНАФТОГАЗ"</v>
          </cell>
          <cell r="F2">
            <v>154334.85800000001</v>
          </cell>
          <cell r="G2">
            <v>154375.91899999999</v>
          </cell>
          <cell r="H2">
            <v>151650.32199999999</v>
          </cell>
          <cell r="I2">
            <v>171093.43900000001</v>
          </cell>
          <cell r="J2">
            <v>16717.520400000001</v>
          </cell>
          <cell r="K2">
            <v>0</v>
          </cell>
          <cell r="L2">
            <v>0</v>
          </cell>
          <cell r="M2">
            <v>20729.6486</v>
          </cell>
          <cell r="N2">
            <v>19405.8541</v>
          </cell>
        </row>
        <row r="3">
          <cell r="B3">
            <v>1</v>
          </cell>
          <cell r="C3" t="str">
            <v>АВТОНОМНА РЕСПУБЛIКА КРИМ</v>
          </cell>
          <cell r="D3">
            <v>131400</v>
          </cell>
          <cell r="E3" t="str">
            <v>ВIДКРИТЕ АКЦIОНЕРНЕ ТОВАРИСТВО "КРИМЕНЕРГО"</v>
          </cell>
          <cell r="F3">
            <v>28361.340100000001</v>
          </cell>
          <cell r="G3">
            <v>28461.521799999999</v>
          </cell>
          <cell r="H3">
            <v>52246.081100000003</v>
          </cell>
          <cell r="I3">
            <v>60905.783300000003</v>
          </cell>
          <cell r="J3">
            <v>32444.261500000001</v>
          </cell>
          <cell r="K3">
            <v>0</v>
          </cell>
          <cell r="L3">
            <v>0</v>
          </cell>
          <cell r="M3">
            <v>8651.3230299999996</v>
          </cell>
          <cell r="N3">
            <v>8517.8347300000005</v>
          </cell>
        </row>
        <row r="4">
          <cell r="B4">
            <v>1</v>
          </cell>
          <cell r="C4" t="str">
            <v>АВТОНОМНА РЕСПУБЛIКА КРИМ</v>
          </cell>
          <cell r="D4">
            <v>23666411</v>
          </cell>
          <cell r="E4" t="str">
            <v>КРЫМСКИЙ ФИЛИАЛ ЗАКРЫТОГО АКЦИОНЕРНОГО ОБЩЕСТВА "КИЕВСТАР ДЖ.ЭС.ЭМ."</v>
          </cell>
          <cell r="F4">
            <v>9807.7507299999997</v>
          </cell>
          <cell r="G4">
            <v>9815.57</v>
          </cell>
          <cell r="H4">
            <v>17637.831399999999</v>
          </cell>
          <cell r="I4">
            <v>17642.853999999999</v>
          </cell>
          <cell r="J4">
            <v>7827.2840200000001</v>
          </cell>
          <cell r="K4">
            <v>0</v>
          </cell>
          <cell r="L4">
            <v>0</v>
          </cell>
          <cell r="M4">
            <v>18.3735</v>
          </cell>
          <cell r="N4">
            <v>5.0226100000000002</v>
          </cell>
        </row>
        <row r="5">
          <cell r="B5">
            <v>1</v>
          </cell>
          <cell r="C5" t="str">
            <v>АВТОНОМНА РЕСПУБЛIКА КРИМ</v>
          </cell>
          <cell r="D5">
            <v>24492094</v>
          </cell>
          <cell r="E5" t="str">
            <v>КРИМСЬКЕ ТЕРИТОРIАЛЬНЕ УПРАВЛIННЯ-ВIДОКРЕМЛЕНИЙ ПIДРОЗДIЛ ЗАКРИТОГО АКЦIОНЕРНОГО ТОВАРИСТВА "УКРАЇНСЬКИЙ МОБIЛЬНИЙ ЗВ'ЯЗОК"</v>
          </cell>
          <cell r="F5">
            <v>13091.415000000001</v>
          </cell>
          <cell r="G5">
            <v>13091.415000000001</v>
          </cell>
          <cell r="H5">
            <v>15936.12</v>
          </cell>
          <cell r="I5">
            <v>15936.12</v>
          </cell>
          <cell r="J5">
            <v>2844.7049999999999</v>
          </cell>
          <cell r="K5">
            <v>0</v>
          </cell>
          <cell r="L5">
            <v>0</v>
          </cell>
          <cell r="M5">
            <v>7.7160000000000006E-2</v>
          </cell>
          <cell r="N5">
            <v>0</v>
          </cell>
        </row>
        <row r="6">
          <cell r="B6">
            <v>1</v>
          </cell>
          <cell r="C6" t="str">
            <v>АВТОНОМНА РЕСПУБЛIКА КРИМ</v>
          </cell>
          <cell r="D6">
            <v>30909683</v>
          </cell>
          <cell r="E6" t="str">
            <v>ДЕРЖАВНЕ ПIДПРИЄМСТВО "КРИМСЬКI ГЕНЕРУЮЧI СИСТЕМИ"</v>
          </cell>
          <cell r="F6">
            <v>1100.2090000000001</v>
          </cell>
          <cell r="G6">
            <v>1916.79358</v>
          </cell>
          <cell r="H6">
            <v>23163.702000000001</v>
          </cell>
          <cell r="I6">
            <v>14662.962299999999</v>
          </cell>
          <cell r="J6">
            <v>12746.1687</v>
          </cell>
          <cell r="K6">
            <v>10797.8</v>
          </cell>
          <cell r="L6">
            <v>10347.0494</v>
          </cell>
          <cell r="M6">
            <v>1943.3015</v>
          </cell>
          <cell r="N6">
            <v>1889.30142</v>
          </cell>
        </row>
        <row r="7">
          <cell r="B7">
            <v>1</v>
          </cell>
          <cell r="C7" t="str">
            <v>АВТОНОМНА РЕСПУБЛIКА КРИМ</v>
          </cell>
          <cell r="D7">
            <v>24492108</v>
          </cell>
          <cell r="E7" t="str">
            <v>СIМФЕРОПОЛЬСЬКА ФIЛIЯ ЗАКРИТОГО АКЦIОНЕРНОГО ТОВАРИСТВА "УКРАЇНСЬКИЙ МОБIЛЬНИЙ ЗВ'ЯЗОК"</v>
          </cell>
          <cell r="F7">
            <v>10453.815000000001</v>
          </cell>
          <cell r="G7">
            <v>10453.815000000001</v>
          </cell>
          <cell r="H7">
            <v>13435.499</v>
          </cell>
          <cell r="I7">
            <v>13435.499</v>
          </cell>
          <cell r="J7">
            <v>2981.6840000000002</v>
          </cell>
          <cell r="K7">
            <v>0</v>
          </cell>
          <cell r="L7">
            <v>0</v>
          </cell>
          <cell r="M7">
            <v>6.2829999999999997E-2</v>
          </cell>
          <cell r="N7">
            <v>0</v>
          </cell>
        </row>
        <row r="8">
          <cell r="B8">
            <v>1</v>
          </cell>
          <cell r="C8" t="str">
            <v>АВТОНОМНА РЕСПУБЛIКА КРИМ</v>
          </cell>
          <cell r="D8">
            <v>3348117</v>
          </cell>
          <cell r="E8" t="str">
            <v>ВIДКРИТЕ АКЦIОНЕРНЕ ТОВАРИСТВО ПО ГАЗОПОСТАЧАННЮ ТА ГАЗИФIКАЦIЇ "КРИМГАЗ"</v>
          </cell>
          <cell r="F8">
            <v>10759.071900000001</v>
          </cell>
          <cell r="G8">
            <v>10752.486500000001</v>
          </cell>
          <cell r="H8">
            <v>10717.3416</v>
          </cell>
          <cell r="I8">
            <v>12509.945100000001</v>
          </cell>
          <cell r="J8">
            <v>1757.4586300000001</v>
          </cell>
          <cell r="K8">
            <v>0</v>
          </cell>
          <cell r="L8">
            <v>0</v>
          </cell>
          <cell r="M8">
            <v>1794.33809</v>
          </cell>
          <cell r="N8">
            <v>1792.1833999999999</v>
          </cell>
        </row>
        <row r="9">
          <cell r="B9">
            <v>1</v>
          </cell>
          <cell r="C9" t="str">
            <v>АВТОНОМНА РЕСПУБЛIКА КРИМ</v>
          </cell>
          <cell r="D9">
            <v>30800313</v>
          </cell>
          <cell r="E9" t="str">
            <v>ЗАКРИТЕ АКЦIОНЕРНЕ ТОВАРИСТВО "БАХЧИСАРАЙСЬКИЙ КОМБIНАТ "БУДIНДУСТРIЯ"</v>
          </cell>
          <cell r="F9">
            <v>9219.3560600000001</v>
          </cell>
          <cell r="G9">
            <v>9172.4762699999992</v>
          </cell>
          <cell r="H9">
            <v>12037.6031</v>
          </cell>
          <cell r="I9">
            <v>12347.6353</v>
          </cell>
          <cell r="J9">
            <v>3175.1589899999999</v>
          </cell>
          <cell r="K9">
            <v>0</v>
          </cell>
          <cell r="L9">
            <v>0</v>
          </cell>
          <cell r="M9">
            <v>531.82764999999995</v>
          </cell>
          <cell r="N9">
            <v>310.02665000000002</v>
          </cell>
        </row>
        <row r="10">
          <cell r="B10">
            <v>1</v>
          </cell>
          <cell r="C10" t="str">
            <v>АВТОНОМНА РЕСПУБЛIКА КРИМ</v>
          </cell>
          <cell r="D10">
            <v>32417960</v>
          </cell>
          <cell r="E10" t="str">
            <v>ТОВАРИСТВО З ОБМЕЖЕНОЮ ВIДПОВIДАЛЬНIСТЮ "КРИМТЕПЛОЕЛЕКТРОЦЕНТРАЛЬ"</v>
          </cell>
          <cell r="F10">
            <v>8417.9180300000007</v>
          </cell>
          <cell r="G10">
            <v>8424.8153999999995</v>
          </cell>
          <cell r="H10">
            <v>10659.8033</v>
          </cell>
          <cell r="I10">
            <v>11009.2762</v>
          </cell>
          <cell r="J10">
            <v>2584.4607999999998</v>
          </cell>
          <cell r="K10">
            <v>0</v>
          </cell>
          <cell r="L10">
            <v>0</v>
          </cell>
          <cell r="M10">
            <v>363.22136</v>
          </cell>
          <cell r="N10">
            <v>349.47289000000001</v>
          </cell>
        </row>
        <row r="11">
          <cell r="B11">
            <v>1</v>
          </cell>
          <cell r="C11" t="str">
            <v>АВТОНОМНА РЕСПУБЛIКА КРИМ</v>
          </cell>
          <cell r="D11">
            <v>20671506</v>
          </cell>
          <cell r="E11" t="str">
            <v>СИМФЕРОПОЛЬСКОЕ ПРОИЗВОДСТВЕННОЕ ПРЕДПРИЯТИЕ ВОДОПРОВОДНО-КАНАЛИЗАЦИОННОГО ХОЗЯЙСТВА</v>
          </cell>
          <cell r="F11">
            <v>5911.5985199999996</v>
          </cell>
          <cell r="G11">
            <v>6010.4480700000004</v>
          </cell>
          <cell r="H11">
            <v>7101.47631</v>
          </cell>
          <cell r="I11">
            <v>9306.3662299999996</v>
          </cell>
          <cell r="J11">
            <v>3295.9181600000002</v>
          </cell>
          <cell r="K11">
            <v>0</v>
          </cell>
          <cell r="L11">
            <v>-1362.1170999999999</v>
          </cell>
          <cell r="M11">
            <v>724.97740999999996</v>
          </cell>
          <cell r="N11">
            <v>724.97208999999998</v>
          </cell>
        </row>
        <row r="12">
          <cell r="B12">
            <v>1</v>
          </cell>
          <cell r="C12" t="str">
            <v>АВТОНОМНА РЕСПУБЛIКА КРИМ</v>
          </cell>
          <cell r="D12">
            <v>2573711</v>
          </cell>
          <cell r="E12" t="str">
            <v>ВIДКРИТЕ АКЦIОНЕРНЕ ТОВАРИСТВО "ГОТЕЛЬНИЙ КОМПЛЕКС "ЯЛТА-IНТУРИСТ"</v>
          </cell>
          <cell r="F12">
            <v>6430.1369599999998</v>
          </cell>
          <cell r="G12">
            <v>6411.5926300000001</v>
          </cell>
          <cell r="H12">
            <v>8780.1357399999997</v>
          </cell>
          <cell r="I12">
            <v>9020.9602699999996</v>
          </cell>
          <cell r="J12">
            <v>2609.3676399999999</v>
          </cell>
          <cell r="K12">
            <v>0</v>
          </cell>
          <cell r="L12">
            <v>0</v>
          </cell>
          <cell r="M12">
            <v>260.70150999999998</v>
          </cell>
          <cell r="N12">
            <v>238.84021000000001</v>
          </cell>
        </row>
        <row r="13">
          <cell r="B13">
            <v>1</v>
          </cell>
          <cell r="C13" t="str">
            <v>АВТОНОМНА РЕСПУБЛIКА КРИМ</v>
          </cell>
          <cell r="D13">
            <v>31382382</v>
          </cell>
          <cell r="E13" t="str">
            <v>ЗАКРЫТОЕ АКЦИОНЕРНОЕ ОБЩЕСТВО ЗАВОД МАРОЧНЫХ ВИН И КОНЬЯКОВ КОКТЕБЕЛЬ</v>
          </cell>
          <cell r="F13">
            <v>1158.5116399999999</v>
          </cell>
          <cell r="G13">
            <v>1195.0822800000001</v>
          </cell>
          <cell r="H13">
            <v>7727.9204499999996</v>
          </cell>
          <cell r="I13">
            <v>8344.3076700000001</v>
          </cell>
          <cell r="J13">
            <v>7149.2253899999996</v>
          </cell>
          <cell r="K13">
            <v>0</v>
          </cell>
          <cell r="L13">
            <v>0</v>
          </cell>
          <cell r="M13">
            <v>488.50263000000001</v>
          </cell>
          <cell r="N13">
            <v>-56.921750000000003</v>
          </cell>
        </row>
        <row r="14">
          <cell r="B14">
            <v>1</v>
          </cell>
          <cell r="C14" t="str">
            <v>АВТОНОМНА РЕСПУБЛIКА КРИМ</v>
          </cell>
          <cell r="D14">
            <v>3358593</v>
          </cell>
          <cell r="E14" t="str">
            <v>ОРЕНДНЕ ПIДПРИЄМСТВО "КРИМТЕПЛОКОМУНЕНЕРГО"</v>
          </cell>
          <cell r="F14">
            <v>5227.9650899999997</v>
          </cell>
          <cell r="G14">
            <v>5075.1186200000002</v>
          </cell>
          <cell r="H14">
            <v>6822.7331700000004</v>
          </cell>
          <cell r="I14">
            <v>7337.5526300000001</v>
          </cell>
          <cell r="J14">
            <v>2262.4340099999999</v>
          </cell>
          <cell r="K14">
            <v>0</v>
          </cell>
          <cell r="L14">
            <v>0</v>
          </cell>
          <cell r="M14">
            <v>516.10771999999997</v>
          </cell>
          <cell r="N14">
            <v>514.81946000000005</v>
          </cell>
        </row>
        <row r="15">
          <cell r="B15">
            <v>1</v>
          </cell>
          <cell r="C15" t="str">
            <v>АВТОНОМНА РЕСПУБЛIКА КРИМ</v>
          </cell>
          <cell r="D15">
            <v>411890</v>
          </cell>
          <cell r="E15" t="str">
            <v>НАЦIОНАЛЬНЕ ВИРОБНИЧО-АГРАРНЕ ОБ'ЄДНАННЯ "МАСАНДРА"</v>
          </cell>
          <cell r="F15">
            <v>3548.1280000000002</v>
          </cell>
          <cell r="G15">
            <v>6413.0967099999998</v>
          </cell>
          <cell r="H15">
            <v>6673.3638199999996</v>
          </cell>
          <cell r="I15">
            <v>7201.2168799999999</v>
          </cell>
          <cell r="J15">
            <v>788.12017000000003</v>
          </cell>
          <cell r="K15">
            <v>0</v>
          </cell>
          <cell r="L15">
            <v>0</v>
          </cell>
          <cell r="M15">
            <v>2951.0987500000001</v>
          </cell>
          <cell r="N15">
            <v>27.850370000000002</v>
          </cell>
        </row>
        <row r="16">
          <cell r="B16">
            <v>1</v>
          </cell>
          <cell r="C16" t="str">
            <v>АВТОНОМНА РЕСПУБЛIКА КРИМ</v>
          </cell>
          <cell r="D16">
            <v>8596943</v>
          </cell>
          <cell r="E16" t="str">
            <v>УПРАВЛЕНИЕ ГОСУДАРСТВЕННОЙ СЛУЖБЫ ОХРАНЫ ПРИ ГЛАВНОМ УПРАВЛЕНИИ МИНИСТЕРСТВА ВНУТРЕННИХ ДЕЛ УКРАИНЫ В КРЫМУ</v>
          </cell>
          <cell r="F16">
            <v>6225.3559100000002</v>
          </cell>
          <cell r="G16">
            <v>6225.3264799999997</v>
          </cell>
          <cell r="H16">
            <v>6577.3310300000003</v>
          </cell>
          <cell r="I16">
            <v>7093.1960300000001</v>
          </cell>
          <cell r="J16">
            <v>867.86955</v>
          </cell>
          <cell r="K16">
            <v>0</v>
          </cell>
          <cell r="L16">
            <v>0</v>
          </cell>
          <cell r="M16">
            <v>515.86500000000001</v>
          </cell>
          <cell r="N16">
            <v>515.86500000000001</v>
          </cell>
        </row>
        <row r="17">
          <cell r="B17">
            <v>1</v>
          </cell>
          <cell r="C17" t="str">
            <v>АВТОНОМНА РЕСПУБЛIКА КРИМ</v>
          </cell>
          <cell r="D17">
            <v>1125554</v>
          </cell>
          <cell r="E17" t="str">
            <v>ГОСУДАРСТВЕННОЕ ПРЕДПРИЯТИЕ "КЕРЧЕНСКИЙ МОРСКОЙ ТОРГОВЫЙ ПОРТ"</v>
          </cell>
          <cell r="F17">
            <v>8981.2832400000007</v>
          </cell>
          <cell r="G17">
            <v>6367.7969800000001</v>
          </cell>
          <cell r="H17">
            <v>6147.0074800000002</v>
          </cell>
          <cell r="I17">
            <v>6860.0905700000003</v>
          </cell>
          <cell r="J17">
            <v>492.29358999999999</v>
          </cell>
          <cell r="K17">
            <v>0</v>
          </cell>
          <cell r="L17">
            <v>0</v>
          </cell>
          <cell r="M17">
            <v>849.84627</v>
          </cell>
          <cell r="N17">
            <v>711.45799999999997</v>
          </cell>
        </row>
        <row r="18">
          <cell r="B18">
            <v>1</v>
          </cell>
          <cell r="C18" t="str">
            <v>АВТОНОМНА РЕСПУБЛIКА КРИМ</v>
          </cell>
          <cell r="D18">
            <v>1383865</v>
          </cell>
          <cell r="E18" t="str">
            <v>ВIДКРИТЕ АКЦIОНЕРНЕ ТОВАРИСТВО "БУДIВЕЛЬНЕ УПРАВЛIННЯ №813"</v>
          </cell>
          <cell r="F18">
            <v>1601.56861</v>
          </cell>
          <cell r="G18">
            <v>1600.87375</v>
          </cell>
          <cell r="H18">
            <v>6102.4540800000004</v>
          </cell>
          <cell r="I18">
            <v>6361.9971100000002</v>
          </cell>
          <cell r="J18">
            <v>4761.1233599999996</v>
          </cell>
          <cell r="K18">
            <v>0</v>
          </cell>
          <cell r="L18">
            <v>0</v>
          </cell>
          <cell r="M18">
            <v>268.98959000000002</v>
          </cell>
          <cell r="N18">
            <v>259.54302999999999</v>
          </cell>
        </row>
        <row r="19">
          <cell r="B19">
            <v>1</v>
          </cell>
          <cell r="C19" t="str">
            <v>АВТОНОМНА РЕСПУБЛIКА КРИМ</v>
          </cell>
          <cell r="D19">
            <v>31829422</v>
          </cell>
          <cell r="E19" t="str">
            <v>ДОЧЕРНЕЕ ПРЕДПРИЯТИЕ "КРЫМАВТОДОР" ОТКРЫТОГО АКЦИОНЕРНОГО ОБЩЕСТВА "ГОСУДАРСТВЕННАЯ АКЦИОНЕРНАЯ КОМПАНИЯ "АВТОМОБИЛЬНЫЕ ДОРОГИ УКРАИНЫ"</v>
          </cell>
          <cell r="F19">
            <v>4514.7822299999998</v>
          </cell>
          <cell r="G19">
            <v>4498.3381499999996</v>
          </cell>
          <cell r="H19">
            <v>5254.1109999999999</v>
          </cell>
          <cell r="I19">
            <v>6261.3040000000001</v>
          </cell>
          <cell r="J19">
            <v>1762.96585</v>
          </cell>
          <cell r="K19">
            <v>0</v>
          </cell>
          <cell r="L19">
            <v>0</v>
          </cell>
          <cell r="M19">
            <v>1026.2621099999999</v>
          </cell>
          <cell r="N19">
            <v>1007.193</v>
          </cell>
        </row>
        <row r="20">
          <cell r="B20">
            <v>1</v>
          </cell>
          <cell r="C20" t="str">
            <v>АВТОНОМНА РЕСПУБЛIКА КРИМ</v>
          </cell>
          <cell r="D20">
            <v>32085677</v>
          </cell>
          <cell r="E20" t="str">
            <v>ТОВАРИСТВО З ОБМЕЖЕНОЮ ВIДПОВIДАЛЬНIСТЮ "АТАН-КРИМ"</v>
          </cell>
          <cell r="F20">
            <v>2919.9515900000001</v>
          </cell>
          <cell r="G20">
            <v>2920.3118399999998</v>
          </cell>
          <cell r="H20">
            <v>5396.1802799999996</v>
          </cell>
          <cell r="I20">
            <v>5635.6284900000001</v>
          </cell>
          <cell r="J20">
            <v>2715.3166500000002</v>
          </cell>
          <cell r="K20">
            <v>0</v>
          </cell>
          <cell r="L20">
            <v>0</v>
          </cell>
          <cell r="M20">
            <v>241.88042999999999</v>
          </cell>
          <cell r="N20">
            <v>239.41827000000001</v>
          </cell>
        </row>
        <row r="21">
          <cell r="B21">
            <v>1</v>
          </cell>
          <cell r="C21" t="str">
            <v>АВТОНОМНА РЕСПУБЛIКА КРИМ</v>
          </cell>
          <cell r="D21">
            <v>3348005</v>
          </cell>
          <cell r="E21" t="str">
            <v>ВИРОБНИЧЕ ПIДПРИЄМСТВО ВОДОПРОВIДНО-КАНАЛIЗАЦIЙНОГО ГОСПОДАРСТВА ПIВДЕННОГО БЕРЕГА КРИМУ</v>
          </cell>
          <cell r="F21">
            <v>4080.36393</v>
          </cell>
          <cell r="G21">
            <v>4080.5121199999999</v>
          </cell>
          <cell r="H21">
            <v>5142.70363</v>
          </cell>
          <cell r="I21">
            <v>5537.70543</v>
          </cell>
          <cell r="J21">
            <v>1457.1933100000001</v>
          </cell>
          <cell r="K21">
            <v>0</v>
          </cell>
          <cell r="L21">
            <v>0</v>
          </cell>
          <cell r="M21">
            <v>395.15535</v>
          </cell>
          <cell r="N21">
            <v>395.14807000000002</v>
          </cell>
        </row>
        <row r="22">
          <cell r="B22">
            <v>2</v>
          </cell>
          <cell r="C22" t="str">
            <v>ВIННИЦЬКА ОБЛАСТЬ</v>
          </cell>
          <cell r="D22">
            <v>30805594</v>
          </cell>
          <cell r="E22" t="str">
            <v>ДОЧIРНЄ ПIДПРИЄМСТВО "УКРАЇНСЬКА ГОРIЛЧАНА КОМПАНIЯ "NEMIROFF"</v>
          </cell>
          <cell r="F22">
            <v>258634.97899999999</v>
          </cell>
          <cell r="G22">
            <v>250823.97500000001</v>
          </cell>
          <cell r="H22">
            <v>242905.99299999999</v>
          </cell>
          <cell r="I22">
            <v>280451.81599999999</v>
          </cell>
          <cell r="J22">
            <v>29627.8406</v>
          </cell>
          <cell r="K22">
            <v>0</v>
          </cell>
          <cell r="L22">
            <v>0</v>
          </cell>
          <cell r="M22">
            <v>47726.849600000001</v>
          </cell>
          <cell r="N22">
            <v>37037.667300000001</v>
          </cell>
        </row>
        <row r="23">
          <cell r="B23">
            <v>2</v>
          </cell>
          <cell r="C23" t="str">
            <v>ВIННИЦЬКА ОБЛАСТЬ</v>
          </cell>
          <cell r="D23">
            <v>130694</v>
          </cell>
          <cell r="E23" t="str">
            <v>ВIДКРИТЕ АКЦIОНЕРНЕ ТОВАРИСТВО "АКЦIОНЕРНА КОМПАНIЯ "ВIННИЦЯОБЛЕНЕРГО"</v>
          </cell>
          <cell r="F23">
            <v>14769.700699999999</v>
          </cell>
          <cell r="G23">
            <v>14881.362499999999</v>
          </cell>
          <cell r="H23">
            <v>27904.2287</v>
          </cell>
          <cell r="I23">
            <v>28071.9</v>
          </cell>
          <cell r="J23">
            <v>13190.5375</v>
          </cell>
          <cell r="K23">
            <v>0</v>
          </cell>
          <cell r="L23">
            <v>0</v>
          </cell>
          <cell r="M23">
            <v>2.30728</v>
          </cell>
          <cell r="N23">
            <v>-1.0622</v>
          </cell>
        </row>
        <row r="24">
          <cell r="B24">
            <v>2</v>
          </cell>
          <cell r="C24" t="str">
            <v>ВIННИЦЬКА ОБЛАСТЬ</v>
          </cell>
          <cell r="D24">
            <v>5470928</v>
          </cell>
          <cell r="E24" t="str">
            <v>ЛАДИЖИНСЬКА ТЕПЛОВА ЕЛЕКТРИЧНА СТАНЦIЯ</v>
          </cell>
          <cell r="F24">
            <v>5039.8991900000001</v>
          </cell>
          <cell r="G24">
            <v>5933.0256799999997</v>
          </cell>
          <cell r="H24">
            <v>16411.334599999998</v>
          </cell>
          <cell r="I24">
            <v>19980.4611</v>
          </cell>
          <cell r="J24">
            <v>14047.4354</v>
          </cell>
          <cell r="K24">
            <v>0</v>
          </cell>
          <cell r="L24">
            <v>-4034.1678999999999</v>
          </cell>
          <cell r="M24">
            <v>130.14422999999999</v>
          </cell>
          <cell r="N24">
            <v>-186.74964</v>
          </cell>
        </row>
        <row r="25">
          <cell r="B25">
            <v>2</v>
          </cell>
          <cell r="C25" t="str">
            <v>ВIННИЦЬКА ОБЛАСТЬ</v>
          </cell>
          <cell r="D25">
            <v>5459134</v>
          </cell>
          <cell r="E25" t="str">
            <v>ДЕРЖАВНЕ ПIДПРИЄМСТВО НЕМИРIВСЬКИЙ СПИРТОВИЙ ЗАВОД</v>
          </cell>
          <cell r="F25">
            <v>8774.5196400000004</v>
          </cell>
          <cell r="G25">
            <v>9130.5228499999994</v>
          </cell>
          <cell r="H25">
            <v>11387.8439</v>
          </cell>
          <cell r="I25">
            <v>11637.6098</v>
          </cell>
          <cell r="J25">
            <v>2507.0869400000001</v>
          </cell>
          <cell r="K25">
            <v>0</v>
          </cell>
          <cell r="L25">
            <v>0</v>
          </cell>
          <cell r="M25">
            <v>38.528820000000003</v>
          </cell>
          <cell r="N25">
            <v>-2.28695</v>
          </cell>
        </row>
        <row r="26">
          <cell r="B26">
            <v>2</v>
          </cell>
          <cell r="C26" t="str">
            <v>ВIННИЦЬКА ОБЛАСТЬ</v>
          </cell>
          <cell r="D26">
            <v>3338649</v>
          </cell>
          <cell r="E26" t="str">
            <v>ВIДКРИТЕ АКЦIОНЕРНЕ ТОВАРИСТВО ПО ГАЗОПОСТАЧАННЮ ТА ГАЗИФIКАЦIЇ "ВIННИЦЯГАЗ"</v>
          </cell>
          <cell r="F26">
            <v>8674.1185999999998</v>
          </cell>
          <cell r="G26">
            <v>8678.1565399999999</v>
          </cell>
          <cell r="H26">
            <v>8822.0476099999996</v>
          </cell>
          <cell r="I26">
            <v>8940.8794500000004</v>
          </cell>
          <cell r="J26">
            <v>262.72291000000001</v>
          </cell>
          <cell r="K26">
            <v>0</v>
          </cell>
          <cell r="L26">
            <v>0</v>
          </cell>
          <cell r="M26">
            <v>275.87741999999997</v>
          </cell>
          <cell r="N26">
            <v>90.769630000000006</v>
          </cell>
        </row>
        <row r="27">
          <cell r="B27">
            <v>2</v>
          </cell>
          <cell r="C27" t="str">
            <v>ВIННИЦЬКА ОБЛАСТЬ</v>
          </cell>
          <cell r="D27">
            <v>31255289</v>
          </cell>
          <cell r="E27" t="str">
            <v>ЗАКРИТЕ АКЦIОНЕРНЕ ТОВАРИСТВО "ВIННИЦЬКИЙ ЛIКЕРО-ГОРIЛЧАНИЙ ЗАВОД"</v>
          </cell>
          <cell r="F27">
            <v>3274.5101800000002</v>
          </cell>
          <cell r="G27">
            <v>3436.67886</v>
          </cell>
          <cell r="H27">
            <v>7418.3969999999999</v>
          </cell>
          <cell r="I27">
            <v>8932.67533</v>
          </cell>
          <cell r="J27">
            <v>5495.99647</v>
          </cell>
          <cell r="K27">
            <v>0</v>
          </cell>
          <cell r="L27">
            <v>0</v>
          </cell>
          <cell r="M27">
            <v>1852.7275299999999</v>
          </cell>
          <cell r="N27">
            <v>1258.6565900000001</v>
          </cell>
        </row>
        <row r="28">
          <cell r="B28">
            <v>2</v>
          </cell>
          <cell r="C28" t="str">
            <v>ВIННИЦЬКА ОБЛАСТЬ</v>
          </cell>
          <cell r="D28">
            <v>5513371</v>
          </cell>
          <cell r="E28" t="str">
            <v>ЗАКРИТЕ АКЦIОНЕРНЕ ТОВАРИСТВО "БЕРШАДСЬКИЙ ПИВОКОМБIНАТ"</v>
          </cell>
          <cell r="F28">
            <v>5593.1178499999996</v>
          </cell>
          <cell r="G28">
            <v>6013.5657099999999</v>
          </cell>
          <cell r="H28">
            <v>6935.3707000000004</v>
          </cell>
          <cell r="I28">
            <v>8606.0427799999998</v>
          </cell>
          <cell r="J28">
            <v>2592.4770699999999</v>
          </cell>
          <cell r="K28">
            <v>0</v>
          </cell>
          <cell r="L28">
            <v>0</v>
          </cell>
          <cell r="M28">
            <v>1719.8046099999999</v>
          </cell>
          <cell r="N28">
            <v>1420.3044600000001</v>
          </cell>
        </row>
        <row r="29">
          <cell r="B29">
            <v>2</v>
          </cell>
          <cell r="C29" t="str">
            <v>ВIННИЦЬКА ОБЛАСТЬ</v>
          </cell>
          <cell r="D29">
            <v>32054743</v>
          </cell>
          <cell r="E29" t="str">
            <v>ДОЧIРНЄ ПIДПРИЄМСТВО "ВIННИЦЬКИЙ ОБЛАВТОДОР" ВIДКРИТОГО АКЦIОНЕРНОГО ТОВАРИСТВА"ДЕРЖАВНА АКЦIОНЕРНА КОМПАНIЯ"АВТОМОБIЛЬНI ДОРОГИ УКРАЇНИ"</v>
          </cell>
          <cell r="F29">
            <v>5160.1282099999999</v>
          </cell>
          <cell r="G29">
            <v>5139.9302100000004</v>
          </cell>
          <cell r="H29">
            <v>8285.1556</v>
          </cell>
          <cell r="I29">
            <v>8355.6510999999991</v>
          </cell>
          <cell r="J29">
            <v>3215.7208900000001</v>
          </cell>
          <cell r="K29">
            <v>0</v>
          </cell>
          <cell r="L29">
            <v>0</v>
          </cell>
          <cell r="M29">
            <v>59.845869999999998</v>
          </cell>
          <cell r="N29">
            <v>55.216430000000003</v>
          </cell>
        </row>
        <row r="30">
          <cell r="B30">
            <v>2</v>
          </cell>
          <cell r="C30" t="str">
            <v>ВIННИЦЬКА ОБЛАСТЬ</v>
          </cell>
          <cell r="D30">
            <v>282435</v>
          </cell>
          <cell r="E30" t="str">
            <v>ВIДКРИТЕ АКЦIОНЕРНЕ ТОВАРИСТВО "ГНIВАНСЬКИЙ ЗАВОД СПЕЦЗАЛIЗОБЕТОНУ"</v>
          </cell>
          <cell r="F30">
            <v>5889.9936699999998</v>
          </cell>
          <cell r="G30">
            <v>6844.80296</v>
          </cell>
          <cell r="H30">
            <v>6716.6988199999996</v>
          </cell>
          <cell r="I30">
            <v>6824.4013199999999</v>
          </cell>
          <cell r="J30">
            <v>-20.40164</v>
          </cell>
          <cell r="K30">
            <v>0</v>
          </cell>
          <cell r="L30">
            <v>0</v>
          </cell>
          <cell r="M30">
            <v>33.110790000000001</v>
          </cell>
          <cell r="N30">
            <v>33.033720000000002</v>
          </cell>
        </row>
        <row r="31">
          <cell r="B31">
            <v>2</v>
          </cell>
          <cell r="C31" t="str">
            <v>ВIННИЦЬКА ОБЛАСТЬ</v>
          </cell>
          <cell r="D31">
            <v>13318821</v>
          </cell>
          <cell r="E31" t="str">
            <v>- НАУКОВО-ВИРОБНИЧЕ ПIДПРИЄМСТВО "ГАММА"</v>
          </cell>
          <cell r="F31">
            <v>4434.5764499999996</v>
          </cell>
          <cell r="G31">
            <v>4711.4871899999998</v>
          </cell>
          <cell r="H31">
            <v>6366.2776999999996</v>
          </cell>
          <cell r="I31">
            <v>6660.87428</v>
          </cell>
          <cell r="J31">
            <v>1949.3870899999999</v>
          </cell>
          <cell r="K31">
            <v>0</v>
          </cell>
          <cell r="L31">
            <v>0</v>
          </cell>
          <cell r="M31">
            <v>17.559460000000001</v>
          </cell>
          <cell r="N31">
            <v>-13.1387</v>
          </cell>
        </row>
        <row r="32">
          <cell r="B32">
            <v>2</v>
          </cell>
          <cell r="C32" t="str">
            <v>ВIННИЦЬКА ОБЛАСТЬ</v>
          </cell>
          <cell r="D32">
            <v>1057491</v>
          </cell>
          <cell r="E32" t="str">
            <v>ДЕРЖАВНЕ ПIДПРИЄМСТВО "ВIННИЦЯТРАНСПРИЛАД"</v>
          </cell>
          <cell r="F32">
            <v>5223.7796600000001</v>
          </cell>
          <cell r="G32">
            <v>5223.6567599999998</v>
          </cell>
          <cell r="H32">
            <v>6120.50324</v>
          </cell>
          <cell r="I32">
            <v>6412.4857599999996</v>
          </cell>
          <cell r="J32">
            <v>1188.829</v>
          </cell>
          <cell r="K32">
            <v>0</v>
          </cell>
          <cell r="L32">
            <v>0</v>
          </cell>
          <cell r="M32">
            <v>295.98029000000002</v>
          </cell>
          <cell r="N32">
            <v>291.98252000000002</v>
          </cell>
        </row>
        <row r="33">
          <cell r="B33">
            <v>2</v>
          </cell>
          <cell r="C33" t="str">
            <v>ВIННИЦЬКА ОБЛАСТЬ</v>
          </cell>
          <cell r="D33">
            <v>3338633</v>
          </cell>
          <cell r="E33" t="str">
            <v>ВIННИЦЬКЕ ОБЛАСНЕ КОМУНАЛЬНЕ ПIДПРИЄМСТВО ТЕПЛОВИХ МЕРЕЖ "ВIННИЦЯТЕПЛОКОМУНЕНЕРГО"</v>
          </cell>
          <cell r="F33">
            <v>1456.95877</v>
          </cell>
          <cell r="G33">
            <v>4998.9466000000002</v>
          </cell>
          <cell r="H33">
            <v>3935.2608700000001</v>
          </cell>
          <cell r="I33">
            <v>6206.9026199999998</v>
          </cell>
          <cell r="J33">
            <v>1207.9560200000001</v>
          </cell>
          <cell r="K33">
            <v>188.06229999999999</v>
          </cell>
          <cell r="L33">
            <v>-1718.2211</v>
          </cell>
          <cell r="M33">
            <v>0.84048</v>
          </cell>
          <cell r="N33">
            <v>-0.02</v>
          </cell>
        </row>
        <row r="34">
          <cell r="B34">
            <v>2</v>
          </cell>
          <cell r="C34" t="str">
            <v>ВIННИЦЬКА ОБЛАСТЬ</v>
          </cell>
          <cell r="D34">
            <v>21725012</v>
          </cell>
          <cell r="E34" t="str">
            <v>ПIВДЕННО-ЗАХIДНА ЕЛЕКТРОЕНЕРГЕТИЧНА СИСТЕМА ДЕРЖАВНОГО ПIДПРИЄМСТВА "НАЦIОНАЛЬНА ЕНЕРГЕТИЧНА КОМПАНIЯ "УКРЕНЕРГО"</v>
          </cell>
          <cell r="F34">
            <v>3448.6104</v>
          </cell>
          <cell r="G34">
            <v>3448.6054300000001</v>
          </cell>
          <cell r="H34">
            <v>6172.0212300000003</v>
          </cell>
          <cell r="I34">
            <v>6172.0511999999999</v>
          </cell>
          <cell r="J34">
            <v>2723.4457699999998</v>
          </cell>
          <cell r="K34">
            <v>0</v>
          </cell>
          <cell r="L34">
            <v>0</v>
          </cell>
          <cell r="M34">
            <v>5.0950000000000002E-2</v>
          </cell>
          <cell r="N34">
            <v>2.997E-2</v>
          </cell>
        </row>
        <row r="35">
          <cell r="B35">
            <v>2</v>
          </cell>
          <cell r="C35" t="str">
            <v>ВIННИЦЬКА ОБЛАСТЬ</v>
          </cell>
          <cell r="D35">
            <v>1057545</v>
          </cell>
          <cell r="E35" t="str">
            <v>ТОВАРИСТВО З ОБМЕЖЕНОЮ ВIДПОВIДАЛЬНIСТЮ ЖМЕРИНСЬКЕ ПIДПРИЄМСТВО "ЕКСПРЕС"</v>
          </cell>
          <cell r="F35">
            <v>7984.1029799999997</v>
          </cell>
          <cell r="G35">
            <v>7989.95424</v>
          </cell>
          <cell r="H35">
            <v>6050.6959399999996</v>
          </cell>
          <cell r="I35">
            <v>6166.5116900000003</v>
          </cell>
          <cell r="J35">
            <v>-1823.4426000000001</v>
          </cell>
          <cell r="K35">
            <v>0</v>
          </cell>
          <cell r="L35">
            <v>0</v>
          </cell>
          <cell r="M35">
            <v>108.73569000000001</v>
          </cell>
          <cell r="N35">
            <v>105.75587</v>
          </cell>
        </row>
        <row r="36">
          <cell r="B36">
            <v>2</v>
          </cell>
          <cell r="C36" t="str">
            <v>ВIННИЦЬКА ОБЛАСТЬ</v>
          </cell>
          <cell r="D36">
            <v>13307734</v>
          </cell>
          <cell r="E36" t="str">
            <v>ПРИВАТНЕ ПIДПРИЄМСТВО "ПРИВАТНЕ МАЛЕ ПIДПРИЄМСТВО ВИРОБНИЧА ФIРМА "ПАНДА"</v>
          </cell>
          <cell r="F36">
            <v>5441.76901</v>
          </cell>
          <cell r="G36">
            <v>5425.1359599999996</v>
          </cell>
          <cell r="H36">
            <v>6071.4087099999997</v>
          </cell>
          <cell r="I36">
            <v>6094.7245000000003</v>
          </cell>
          <cell r="J36">
            <v>669.58853999999997</v>
          </cell>
          <cell r="K36">
            <v>0</v>
          </cell>
          <cell r="L36">
            <v>0</v>
          </cell>
          <cell r="M36">
            <v>2.1655700000000002</v>
          </cell>
          <cell r="N36">
            <v>-4.0749599999999999</v>
          </cell>
        </row>
        <row r="37">
          <cell r="B37">
            <v>2</v>
          </cell>
          <cell r="C37" t="str">
            <v>ВIННИЦЬКА ОБЛАСТЬ</v>
          </cell>
          <cell r="D37">
            <v>13333298</v>
          </cell>
          <cell r="E37" t="str">
            <v>ПРИВАТНЕ ПIДПРИЄМСТВО "КРЯЖ"</v>
          </cell>
          <cell r="F37">
            <v>2926.3691100000001</v>
          </cell>
          <cell r="G37">
            <v>2925.6991800000001</v>
          </cell>
          <cell r="H37">
            <v>4894.8253699999996</v>
          </cell>
          <cell r="I37">
            <v>4859.8062099999997</v>
          </cell>
          <cell r="J37">
            <v>1934.1070299999999</v>
          </cell>
          <cell r="K37">
            <v>0</v>
          </cell>
          <cell r="L37">
            <v>0</v>
          </cell>
          <cell r="M37">
            <v>1.81603</v>
          </cell>
          <cell r="N37">
            <v>1.49794</v>
          </cell>
        </row>
        <row r="38">
          <cell r="B38">
            <v>2</v>
          </cell>
          <cell r="C38" t="str">
            <v>ВIННИЦЬКА ОБЛАСТЬ</v>
          </cell>
          <cell r="D38">
            <v>23063575</v>
          </cell>
          <cell r="E38" t="str">
            <v>ФIРМА "ЛЮСТДОРФ" У ФОРМI ТОВАРИСТВА З ОБМЕЖЕНОЮ ВIДПОВIДАЛЬНIСТЮ</v>
          </cell>
          <cell r="F38">
            <v>2662.2392100000002</v>
          </cell>
          <cell r="G38">
            <v>2678.4119900000001</v>
          </cell>
          <cell r="H38">
            <v>4242.9326000000001</v>
          </cell>
          <cell r="I38">
            <v>4332.8448099999996</v>
          </cell>
          <cell r="J38">
            <v>1654.43282</v>
          </cell>
          <cell r="K38">
            <v>0</v>
          </cell>
          <cell r="L38">
            <v>0</v>
          </cell>
          <cell r="M38">
            <v>12.34056</v>
          </cell>
          <cell r="N38">
            <v>11.731719999999999</v>
          </cell>
        </row>
        <row r="39">
          <cell r="B39">
            <v>2</v>
          </cell>
          <cell r="C39" t="str">
            <v>ВIННИЦЬКА ОБЛАСТЬ</v>
          </cell>
          <cell r="D39">
            <v>20112362</v>
          </cell>
          <cell r="E39" t="str">
            <v>СПIЛЬНЕ УКРАЇНСЬКЕ-IСПАНСЬКЕ ПIДПРИЄМСТВО У ФОРМI ТОВАРИСТВА З ОБМЕЖЕНОЮ ВIДПОВIДАЛЬНIСТЮ "СПЕРКО УКРАЇНА"</v>
          </cell>
          <cell r="F39">
            <v>3660.2724499999999</v>
          </cell>
          <cell r="G39">
            <v>3315.2375099999999</v>
          </cell>
          <cell r="H39">
            <v>4081.79277</v>
          </cell>
          <cell r="I39">
            <v>4121.5795900000003</v>
          </cell>
          <cell r="J39">
            <v>806.34208000000001</v>
          </cell>
          <cell r="K39">
            <v>0</v>
          </cell>
          <cell r="L39">
            <v>0</v>
          </cell>
          <cell r="M39">
            <v>1.2297400000000001</v>
          </cell>
          <cell r="N39">
            <v>1.05871</v>
          </cell>
        </row>
        <row r="40">
          <cell r="B40">
            <v>2</v>
          </cell>
          <cell r="C40" t="str">
            <v>ВIННИЦЬКА ОБЛАСТЬ</v>
          </cell>
          <cell r="D40">
            <v>2583187</v>
          </cell>
          <cell r="E40" t="str">
            <v>ДОЧIРНЄ ПIДПРИЄМСТВО "КЛIНIЧНИЙ САНАТОРIЙ "ХМIЛЬНИК"" ЗАКРИТОГО АКЦIОНЕРНОГО ТОВАРИСТВА ЛIКУВАЛЬНО-ОЗДОРОВЧИХ ЗАКЛАДIВ "УКРПРОФОЗДОРОВНИЦЯ "УКРПРОФОЗ</v>
          </cell>
          <cell r="F40">
            <v>3564.94245</v>
          </cell>
          <cell r="G40">
            <v>3615.1725000000001</v>
          </cell>
          <cell r="H40">
            <v>3648.0764600000002</v>
          </cell>
          <cell r="I40">
            <v>3828.2938600000002</v>
          </cell>
          <cell r="J40">
            <v>213.12136000000001</v>
          </cell>
          <cell r="K40">
            <v>0</v>
          </cell>
          <cell r="L40">
            <v>0</v>
          </cell>
          <cell r="M40">
            <v>237.39308</v>
          </cell>
          <cell r="N40">
            <v>177.81267</v>
          </cell>
        </row>
        <row r="41">
          <cell r="B41">
            <v>2</v>
          </cell>
          <cell r="C41" t="str">
            <v>ВIННИЦЬКА ОБЛАСТЬ</v>
          </cell>
          <cell r="D41">
            <v>24895253</v>
          </cell>
          <cell r="E41" t="str">
            <v>ТОВАРИСТВО З ОБМЕЖЕНОЮ ВIДПОВIДАЛЬНIСТЮ "ЕНЕРГОIНВЕСТ"</v>
          </cell>
          <cell r="F41">
            <v>3159.3332</v>
          </cell>
          <cell r="G41">
            <v>3159.67724</v>
          </cell>
          <cell r="H41">
            <v>3549.0877099999998</v>
          </cell>
          <cell r="I41">
            <v>3567.0319</v>
          </cell>
          <cell r="J41">
            <v>407.35466000000002</v>
          </cell>
          <cell r="K41">
            <v>0</v>
          </cell>
          <cell r="L41">
            <v>0</v>
          </cell>
          <cell r="M41">
            <v>126.95507000000001</v>
          </cell>
          <cell r="N41">
            <v>14.35868</v>
          </cell>
        </row>
        <row r="42">
          <cell r="B42">
            <v>3</v>
          </cell>
          <cell r="C42" t="str">
            <v>ВОЛИНСЬКА ОБЛАСТЬ</v>
          </cell>
          <cell r="D42">
            <v>5808592</v>
          </cell>
          <cell r="E42" t="str">
            <v>ВIДКРИТЕ АКЦIОНЕРНЕ ТОВАРИСТВО "ЛУЦЬКИЙ АВТОМОБIЛЬНИЙ ЗАВОД"</v>
          </cell>
          <cell r="F42">
            <v>27048.831699999999</v>
          </cell>
          <cell r="G42">
            <v>26814.5651</v>
          </cell>
          <cell r="H42">
            <v>113269.266</v>
          </cell>
          <cell r="I42">
            <v>114317.008</v>
          </cell>
          <cell r="J42">
            <v>87502.4427</v>
          </cell>
          <cell r="K42">
            <v>0</v>
          </cell>
          <cell r="L42">
            <v>0</v>
          </cell>
          <cell r="M42">
            <v>1125.1409699999999</v>
          </cell>
          <cell r="N42">
            <v>966.99726999999996</v>
          </cell>
        </row>
        <row r="43">
          <cell r="B43">
            <v>3</v>
          </cell>
          <cell r="C43" t="str">
            <v>ВОЛИНСЬКА ОБЛАСТЬ</v>
          </cell>
          <cell r="D43">
            <v>5515312</v>
          </cell>
          <cell r="E43" t="str">
            <v>ДЕРЖАВНЕ ПIДПРИЄМСТВО ЛУЦЬКИЙ СПИРТОГОРIЛЧАНИЙ КОМБIНАТ</v>
          </cell>
          <cell r="F43">
            <v>46426.877</v>
          </cell>
          <cell r="G43">
            <v>53218.9787</v>
          </cell>
          <cell r="H43">
            <v>79294.16</v>
          </cell>
          <cell r="I43">
            <v>76246.115699999995</v>
          </cell>
          <cell r="J43">
            <v>23027.136999999999</v>
          </cell>
          <cell r="K43">
            <v>0</v>
          </cell>
          <cell r="L43">
            <v>0</v>
          </cell>
          <cell r="M43">
            <v>12351.4843</v>
          </cell>
          <cell r="N43">
            <v>-3939.6891000000001</v>
          </cell>
        </row>
        <row r="44">
          <cell r="B44">
            <v>3</v>
          </cell>
          <cell r="C44" t="str">
            <v>ВОЛИНСЬКА ОБЛАСТЬ</v>
          </cell>
          <cell r="D44">
            <v>20134889</v>
          </cell>
          <cell r="E44" t="str">
            <v>ВIДКРИТЕ АКЦIОНЕРНЕ ТОВАРИСТВО "ВОЛИНЬХОЛДIНГ"</v>
          </cell>
          <cell r="F44">
            <v>39930.203200000004</v>
          </cell>
          <cell r="G44">
            <v>40019.712899999999</v>
          </cell>
          <cell r="H44">
            <v>50177.818500000001</v>
          </cell>
          <cell r="I44">
            <v>50222.156799999997</v>
          </cell>
          <cell r="J44">
            <v>10202.4439</v>
          </cell>
          <cell r="K44">
            <v>0</v>
          </cell>
          <cell r="L44">
            <v>0</v>
          </cell>
          <cell r="M44">
            <v>138.30598000000001</v>
          </cell>
          <cell r="N44">
            <v>31.454879999999999</v>
          </cell>
        </row>
        <row r="45">
          <cell r="B45">
            <v>3</v>
          </cell>
          <cell r="C45" t="str">
            <v>ВОЛИНСЬКА ОБЛАСТЬ</v>
          </cell>
          <cell r="D45">
            <v>21742251</v>
          </cell>
          <cell r="E45" t="str">
            <v>ПIДПРИЄМСТВО "ВОЛИНЬАВТОМОТОСЕРВIС"</v>
          </cell>
          <cell r="F45">
            <v>12670.559800000001</v>
          </cell>
          <cell r="G45">
            <v>9190.53989</v>
          </cell>
          <cell r="H45">
            <v>34189.909099999997</v>
          </cell>
          <cell r="I45">
            <v>34276.081599999998</v>
          </cell>
          <cell r="J45">
            <v>25085.541700000002</v>
          </cell>
          <cell r="K45">
            <v>0</v>
          </cell>
          <cell r="L45">
            <v>0</v>
          </cell>
          <cell r="M45">
            <v>6.6844999999999999</v>
          </cell>
          <cell r="N45">
            <v>-0.13067999999999999</v>
          </cell>
        </row>
        <row r="46">
          <cell r="B46">
            <v>3</v>
          </cell>
          <cell r="C46" t="str">
            <v>ВОЛИНСЬКА ОБЛАСТЬ</v>
          </cell>
          <cell r="D46">
            <v>131512</v>
          </cell>
          <cell r="E46" t="str">
            <v>ВIДКРИТЕ АКЦIОНЕРНЕ ТОВАРИСТВО "ВОЛИНЬОБЛЕНЕРГО"</v>
          </cell>
          <cell r="F46">
            <v>10211.080400000001</v>
          </cell>
          <cell r="G46">
            <v>9322.0906599999998</v>
          </cell>
          <cell r="H46">
            <v>20934.977500000001</v>
          </cell>
          <cell r="I46">
            <v>22104.2834</v>
          </cell>
          <cell r="J46">
            <v>12782.1927</v>
          </cell>
          <cell r="K46">
            <v>121.30656999999999</v>
          </cell>
          <cell r="L46">
            <v>-731.20343000000003</v>
          </cell>
          <cell r="M46">
            <v>32.523040000000002</v>
          </cell>
          <cell r="N46">
            <v>21.29964</v>
          </cell>
        </row>
        <row r="47">
          <cell r="B47">
            <v>3</v>
          </cell>
          <cell r="C47" t="str">
            <v>ВОЛИНСЬКА ОБЛАСТЬ</v>
          </cell>
          <cell r="D47">
            <v>21751578</v>
          </cell>
          <cell r="E47" t="str">
            <v>СПIЛЬНЕ УКРАЇНСЬКО-ПОЛЬСЬКЕ ПIДПРИЄМСТВО У ФОРМI ТОВАРИСТВА З ОБМЕЖЕНОЮ ВIДПОВIДАЛЬНIСТЮ "МОДЕРН-ЕКСПО"</v>
          </cell>
          <cell r="F47">
            <v>6510.4611100000002</v>
          </cell>
          <cell r="G47">
            <v>6499.11492</v>
          </cell>
          <cell r="H47">
            <v>7671.8115799999996</v>
          </cell>
          <cell r="I47">
            <v>8607.5961200000002</v>
          </cell>
          <cell r="J47">
            <v>2108.4812000000002</v>
          </cell>
          <cell r="K47">
            <v>0</v>
          </cell>
          <cell r="L47">
            <v>0</v>
          </cell>
          <cell r="M47">
            <v>931.13914</v>
          </cell>
          <cell r="N47">
            <v>930.89936999999998</v>
          </cell>
        </row>
        <row r="48">
          <cell r="B48">
            <v>3</v>
          </cell>
          <cell r="C48" t="str">
            <v>ВОЛИНСЬКА ОБЛАСТЬ</v>
          </cell>
          <cell r="D48">
            <v>8029701</v>
          </cell>
          <cell r="E48" t="str">
            <v>ДЕРЖАВНЕ ПIДПРИЄМСТВО МIНIСТЕРСТВА ОБОРОНИ УКРАЇНИ "ЛУЦЬКИЙ РЕМОНТНИЙ ЗАВОД "МОТОР"</v>
          </cell>
          <cell r="F48">
            <v>6053.5470999999998</v>
          </cell>
          <cell r="G48">
            <v>5568.2383900000004</v>
          </cell>
          <cell r="H48">
            <v>7966.8024100000002</v>
          </cell>
          <cell r="I48">
            <v>7015.5474299999996</v>
          </cell>
          <cell r="J48">
            <v>1447.3090400000001</v>
          </cell>
          <cell r="K48">
            <v>0</v>
          </cell>
          <cell r="L48">
            <v>0</v>
          </cell>
          <cell r="M48">
            <v>1894.8492900000001</v>
          </cell>
          <cell r="N48">
            <v>-986.79956000000004</v>
          </cell>
        </row>
        <row r="49">
          <cell r="B49">
            <v>3</v>
          </cell>
          <cell r="C49" t="str">
            <v>ВОЛИНСЬКА ОБЛАСТЬ</v>
          </cell>
          <cell r="D49">
            <v>225644</v>
          </cell>
          <cell r="E49" t="str">
            <v>ВIДКРИТЕ АКЦIОНЕРНЕ ТОВАРИСТВО "ЕЛЕКТРОТЕРМОМЕТРIЯ"</v>
          </cell>
          <cell r="F49">
            <v>6217.3290699999998</v>
          </cell>
          <cell r="G49">
            <v>6208.76595</v>
          </cell>
          <cell r="H49">
            <v>5996.9683699999996</v>
          </cell>
          <cell r="I49">
            <v>6026.7209599999996</v>
          </cell>
          <cell r="J49">
            <v>-182.04499000000001</v>
          </cell>
          <cell r="K49">
            <v>0</v>
          </cell>
          <cell r="L49">
            <v>0</v>
          </cell>
          <cell r="M49">
            <v>25.916979999999999</v>
          </cell>
          <cell r="N49">
            <v>25.478280000000002</v>
          </cell>
        </row>
        <row r="50">
          <cell r="B50">
            <v>3</v>
          </cell>
          <cell r="C50" t="str">
            <v>ВОЛИНСЬКА ОБЛАСТЬ</v>
          </cell>
          <cell r="D50">
            <v>32269816</v>
          </cell>
          <cell r="E50" t="str">
            <v>ТОВАРИСТВО З ОБМЕЖЕНОЮ ВIДПОВIДАЛЬНIСТЮ "КОНТИНIУМ-УКР-РЕСУРС"</v>
          </cell>
          <cell r="F50">
            <v>3924.05422</v>
          </cell>
          <cell r="G50">
            <v>6114.76</v>
          </cell>
          <cell r="H50">
            <v>5902.6043799999998</v>
          </cell>
          <cell r="I50">
            <v>5750.6704499999996</v>
          </cell>
          <cell r="J50">
            <v>-364.08954999999997</v>
          </cell>
          <cell r="K50">
            <v>0</v>
          </cell>
          <cell r="L50">
            <v>0</v>
          </cell>
          <cell r="M50">
            <v>3837.0926100000001</v>
          </cell>
          <cell r="N50">
            <v>-151.93394000000001</v>
          </cell>
        </row>
        <row r="51">
          <cell r="B51">
            <v>3</v>
          </cell>
          <cell r="C51" t="str">
            <v>ВОЛИНСЬКА ОБЛАСТЬ</v>
          </cell>
          <cell r="D51">
            <v>32035139</v>
          </cell>
          <cell r="E51" t="str">
            <v>ДОЧIРНЄ ПIДПРИЄМСТВО "ВОЛИНСЬКИЙ ОБЛАВТОДОР" ВIДКРИТОГО АКЦIОНЕРНОГО ТОВАРИСТВА "ДЕРЖАВНА АКЦIОНЕРНА КОМПАНIЯ "АВТОМОБIЛЬНI ДОРОГИ УКРАЇНИ"</v>
          </cell>
          <cell r="F51">
            <v>3288.0900299999998</v>
          </cell>
          <cell r="G51">
            <v>3314.6813699999998</v>
          </cell>
          <cell r="H51">
            <v>4935.5968599999997</v>
          </cell>
          <cell r="I51">
            <v>4945.6299200000003</v>
          </cell>
          <cell r="J51">
            <v>1630.9485500000001</v>
          </cell>
          <cell r="K51">
            <v>0</v>
          </cell>
          <cell r="L51">
            <v>0</v>
          </cell>
          <cell r="M51">
            <v>55.832729999999998</v>
          </cell>
          <cell r="N51">
            <v>-0.13900000000000001</v>
          </cell>
        </row>
        <row r="52">
          <cell r="B52">
            <v>3</v>
          </cell>
          <cell r="C52" t="str">
            <v>ВОЛИНСЬКА ОБЛАСТЬ</v>
          </cell>
          <cell r="D52">
            <v>30391925</v>
          </cell>
          <cell r="E52" t="str">
            <v>ДЕРЖАВНЕ КОМУНАЛЬНЕ ПIДПРИЄМСТВО "ЛУЦЬКТЕПЛО"</v>
          </cell>
          <cell r="F52">
            <v>5233.4986900000004</v>
          </cell>
          <cell r="G52">
            <v>5480.4005800000004</v>
          </cell>
          <cell r="H52">
            <v>4165.5438199999999</v>
          </cell>
          <cell r="I52">
            <v>4851.0080900000003</v>
          </cell>
          <cell r="J52">
            <v>-629.39248999999995</v>
          </cell>
          <cell r="K52">
            <v>0</v>
          </cell>
          <cell r="L52">
            <v>0</v>
          </cell>
          <cell r="M52">
            <v>679.00279</v>
          </cell>
          <cell r="N52">
            <v>675.53219999999999</v>
          </cell>
        </row>
        <row r="53">
          <cell r="B53">
            <v>3</v>
          </cell>
          <cell r="C53" t="str">
            <v>ВОЛИНСЬКА ОБЛАСТЬ</v>
          </cell>
          <cell r="D53">
            <v>19233095</v>
          </cell>
          <cell r="E53" t="str">
            <v>ТОВАРИСТВО З ОБМЕЖЕНОЮ ВIДПОВIДАЛЬНIСТЮ КОМЕРЦIЙНИЙ БАНК "ЗАХIДIНКОМБАНК"</v>
          </cell>
          <cell r="F53">
            <v>3558.4594000000002</v>
          </cell>
          <cell r="G53">
            <v>3554.2645299999999</v>
          </cell>
          <cell r="H53">
            <v>4508.8589400000001</v>
          </cell>
          <cell r="I53">
            <v>4510.6342400000003</v>
          </cell>
          <cell r="J53">
            <v>956.36971000000005</v>
          </cell>
          <cell r="K53">
            <v>0</v>
          </cell>
          <cell r="L53">
            <v>0</v>
          </cell>
          <cell r="M53">
            <v>2.5807500000000001</v>
          </cell>
          <cell r="N53">
            <v>1.7363900000000001</v>
          </cell>
        </row>
        <row r="54">
          <cell r="B54">
            <v>3</v>
          </cell>
          <cell r="C54" t="str">
            <v>ВОЛИНСЬКА ОБЛАСТЬ</v>
          </cell>
          <cell r="D54">
            <v>32365965</v>
          </cell>
          <cell r="E54" t="str">
            <v>ДЕРЖАВНЕ ПIДПРИЄМСТВО "ВОЛИНЬВУГIЛЛЯ"</v>
          </cell>
          <cell r="F54">
            <v>11928.5455</v>
          </cell>
          <cell r="G54">
            <v>5510.61031</v>
          </cell>
          <cell r="H54">
            <v>-1017.9791</v>
          </cell>
          <cell r="I54">
            <v>4130.4480999999996</v>
          </cell>
          <cell r="J54">
            <v>-1380.1622</v>
          </cell>
          <cell r="K54">
            <v>10497.004000000001</v>
          </cell>
          <cell r="L54">
            <v>-4945.03</v>
          </cell>
          <cell r="M54">
            <v>6.6036400000000004</v>
          </cell>
          <cell r="N54">
            <v>6.5539100000000001</v>
          </cell>
        </row>
        <row r="55">
          <cell r="B55">
            <v>3</v>
          </cell>
          <cell r="C55" t="str">
            <v>ВОЛИНСЬКА ОБЛАСТЬ</v>
          </cell>
          <cell r="D55">
            <v>21746726</v>
          </cell>
          <cell r="E55" t="str">
            <v>СПIЛЬНЕ УКРАЇНСЬКО-СЛОВАЦЬКЕ ПIДПРИЄМСТВО АКЦIОНЕРНЕ ТОВАРИСТВО ЗАКРИТОГО ТИПУ "ВОЛИНЬПАК"</v>
          </cell>
          <cell r="F55">
            <v>3101.3835100000001</v>
          </cell>
          <cell r="G55">
            <v>3194.3741300000002</v>
          </cell>
          <cell r="H55">
            <v>3478.3318800000002</v>
          </cell>
          <cell r="I55">
            <v>4061.73288</v>
          </cell>
          <cell r="J55">
            <v>867.35874999999999</v>
          </cell>
          <cell r="K55">
            <v>0</v>
          </cell>
          <cell r="L55">
            <v>0</v>
          </cell>
          <cell r="M55">
            <v>209.14322999999999</v>
          </cell>
          <cell r="N55">
            <v>208.40100000000001</v>
          </cell>
        </row>
        <row r="56">
          <cell r="B56">
            <v>3</v>
          </cell>
          <cell r="C56" t="str">
            <v>ВОЛИНСЬКА ОБЛАСТЬ</v>
          </cell>
          <cell r="D56">
            <v>30248307</v>
          </cell>
          <cell r="E56" t="str">
            <v>ВIДКРИТЕ АКЦIОНЕРНЕ ТОВАРИСТВО "ЛУЦЬКСАНТЕХМОНТАЖ N 536"</v>
          </cell>
          <cell r="F56">
            <v>3853.7510400000001</v>
          </cell>
          <cell r="G56">
            <v>3839.4509400000002</v>
          </cell>
          <cell r="H56">
            <v>3756.9949000000001</v>
          </cell>
          <cell r="I56">
            <v>3972.17391</v>
          </cell>
          <cell r="J56">
            <v>132.72297</v>
          </cell>
          <cell r="K56">
            <v>0</v>
          </cell>
          <cell r="L56">
            <v>0</v>
          </cell>
          <cell r="M56">
            <v>241.40565000000001</v>
          </cell>
          <cell r="N56">
            <v>215.17901000000001</v>
          </cell>
        </row>
        <row r="57">
          <cell r="B57">
            <v>3</v>
          </cell>
          <cell r="C57" t="str">
            <v>ВОЛИНСЬКА ОБЛАСТЬ</v>
          </cell>
          <cell r="D57">
            <v>13356951</v>
          </cell>
          <cell r="E57" t="str">
            <v>ЗАКРИТЕ АКЦIОНЕРНЕ ТОВАРИСТВО "ВОЛИНСЬКА ФОНДОВА КОМПАНIЯ"</v>
          </cell>
          <cell r="F57">
            <v>678.14309000000003</v>
          </cell>
          <cell r="G57">
            <v>706.21190000000001</v>
          </cell>
          <cell r="H57">
            <v>3635.10725</v>
          </cell>
          <cell r="I57">
            <v>3674.3624199999999</v>
          </cell>
          <cell r="J57">
            <v>2968.1505200000001</v>
          </cell>
          <cell r="K57">
            <v>0</v>
          </cell>
          <cell r="L57">
            <v>0</v>
          </cell>
          <cell r="M57">
            <v>80.133690000000001</v>
          </cell>
          <cell r="N57">
            <v>39.124960000000002</v>
          </cell>
        </row>
        <row r="58">
          <cell r="B58">
            <v>3</v>
          </cell>
          <cell r="C58" t="str">
            <v>ВОЛИНСЬКА ОБЛАСТЬ</v>
          </cell>
          <cell r="D58">
            <v>32650231</v>
          </cell>
          <cell r="E58" t="str">
            <v>ТОВАРИСТВО З ОБМЕЖЕНОЮ ВIДПОВIДАЛЬНIСТЮ "ГIППО"</v>
          </cell>
          <cell r="F58">
            <v>323.53532999999999</v>
          </cell>
          <cell r="G58">
            <v>214.71843999999999</v>
          </cell>
          <cell r="H58">
            <v>2453.15994</v>
          </cell>
          <cell r="I58">
            <v>2754.1399000000001</v>
          </cell>
          <cell r="J58">
            <v>2539.42146</v>
          </cell>
          <cell r="K58">
            <v>0</v>
          </cell>
          <cell r="L58">
            <v>-3.3800000000000002E-3</v>
          </cell>
          <cell r="M58">
            <v>279.56328999999999</v>
          </cell>
          <cell r="N58">
            <v>278.36979000000002</v>
          </cell>
        </row>
        <row r="59">
          <cell r="B59">
            <v>3</v>
          </cell>
          <cell r="C59" t="str">
            <v>ВОЛИНСЬКА ОБЛАСТЬ</v>
          </cell>
          <cell r="D59">
            <v>31401373</v>
          </cell>
          <cell r="E59" t="str">
            <v>ТОВАРИСТВО З ОБМЕЖЕНОЮ ВIДПОВIДАЛЬНIСТЮ "СМП"</v>
          </cell>
          <cell r="F59">
            <v>2091.46101</v>
          </cell>
          <cell r="G59">
            <v>1600.92542</v>
          </cell>
          <cell r="H59">
            <v>2306.5589</v>
          </cell>
          <cell r="I59">
            <v>2753.7522800000002</v>
          </cell>
          <cell r="J59">
            <v>1152.8268599999999</v>
          </cell>
          <cell r="K59">
            <v>0</v>
          </cell>
          <cell r="L59">
            <v>0</v>
          </cell>
          <cell r="M59">
            <v>429.42380000000003</v>
          </cell>
          <cell r="N59">
            <v>423.42935</v>
          </cell>
        </row>
        <row r="60">
          <cell r="B60">
            <v>3</v>
          </cell>
          <cell r="C60" t="str">
            <v>ВОЛИНСЬКА ОБЛАСТЬ</v>
          </cell>
          <cell r="D60">
            <v>3339459</v>
          </cell>
          <cell r="E60" t="str">
            <v>ПО ГАЗОПОСТАЧАННЮ ТА ГАЗИФIКАЦIЇ "ВОЛИНЬГАЗ"</v>
          </cell>
          <cell r="F60">
            <v>4934.4094999999998</v>
          </cell>
          <cell r="G60">
            <v>1402.7673299999999</v>
          </cell>
          <cell r="H60">
            <v>-46.821829999999999</v>
          </cell>
          <cell r="I60">
            <v>2656.56864</v>
          </cell>
          <cell r="J60">
            <v>1253.8013100000001</v>
          </cell>
          <cell r="K60">
            <v>0</v>
          </cell>
          <cell r="L60">
            <v>-3506.6862000000001</v>
          </cell>
          <cell r="M60">
            <v>278.65836999999999</v>
          </cell>
          <cell r="N60">
            <v>266.36446999999998</v>
          </cell>
        </row>
        <row r="61">
          <cell r="B61">
            <v>3</v>
          </cell>
          <cell r="C61" t="str">
            <v>ВОЛИНСЬКА ОБЛАСТЬ</v>
          </cell>
          <cell r="D61">
            <v>3339489</v>
          </cell>
          <cell r="E61" t="str">
            <v>КОМУНАЛЬНЕ ПIДПРИЄМСТВО "ЛУЦЬКВОДОКАНАЛ"</v>
          </cell>
          <cell r="F61">
            <v>3830.76388</v>
          </cell>
          <cell r="G61">
            <v>3132.99269</v>
          </cell>
          <cell r="H61">
            <v>2290.0929000000001</v>
          </cell>
          <cell r="I61">
            <v>2559.3429900000001</v>
          </cell>
          <cell r="J61">
            <v>-573.64970000000005</v>
          </cell>
          <cell r="K61">
            <v>721.85262</v>
          </cell>
          <cell r="L61">
            <v>-198.94022000000001</v>
          </cell>
          <cell r="M61">
            <v>5.0553699999999999</v>
          </cell>
          <cell r="N61">
            <v>0.12497999999999999</v>
          </cell>
        </row>
        <row r="62">
          <cell r="B62">
            <v>4</v>
          </cell>
          <cell r="C62" t="str">
            <v>ДНIПРОПЕТРОВСЬКА ОБЛАСТЬ</v>
          </cell>
          <cell r="D62">
            <v>1073828</v>
          </cell>
          <cell r="E62" t="str">
            <v>ДЕРЖАВНЕ ПIДПРИЄМСТВО "ПРИДНIПРОВСЬКА ЗАЛIЗНИЦЯ"</v>
          </cell>
          <cell r="F62">
            <v>827260.55299999996</v>
          </cell>
          <cell r="G62">
            <v>827296.78300000005</v>
          </cell>
          <cell r="H62">
            <v>743313.49100000004</v>
          </cell>
          <cell r="I62">
            <v>793873.91200000001</v>
          </cell>
          <cell r="J62">
            <v>-33422.870000000003</v>
          </cell>
          <cell r="K62">
            <v>0</v>
          </cell>
          <cell r="L62">
            <v>0</v>
          </cell>
          <cell r="M62">
            <v>50590.451399999998</v>
          </cell>
          <cell r="N62">
            <v>50530.053</v>
          </cell>
        </row>
        <row r="63">
          <cell r="B63">
            <v>4</v>
          </cell>
          <cell r="C63" t="str">
            <v>ДНIПРОПЕТРОВСЬКА ОБЛАСТЬ</v>
          </cell>
          <cell r="D63">
            <v>24432974</v>
          </cell>
          <cell r="E63" t="str">
            <v>ВIДКРИТЕ АКЦIОНЕРНЕ ТОВАРИСТВО "МIТТАЛ СТIЛ КРИВИЙ РIГ"</v>
          </cell>
          <cell r="F63">
            <v>531642.32999999996</v>
          </cell>
          <cell r="G63">
            <v>362285.984</v>
          </cell>
          <cell r="H63">
            <v>563110.31499999994</v>
          </cell>
          <cell r="I63">
            <v>536610.78399999999</v>
          </cell>
          <cell r="J63">
            <v>174324.8</v>
          </cell>
          <cell r="K63">
            <v>0</v>
          </cell>
          <cell r="L63">
            <v>0</v>
          </cell>
          <cell r="M63">
            <v>178718.86799999999</v>
          </cell>
          <cell r="N63">
            <v>-26517.855</v>
          </cell>
        </row>
        <row r="64">
          <cell r="B64">
            <v>4</v>
          </cell>
          <cell r="C64" t="str">
            <v>ДНIПРОПЕТРОВСЬКА ОБЛАСТЬ</v>
          </cell>
          <cell r="D64">
            <v>191023</v>
          </cell>
          <cell r="E64" t="str">
            <v>ВIДКРИТЕ АКЦIОНЕРНЕ ТОВАРИСТВО ПIВНIЧНИЙ ГIРНИЧО-ЗБАГАЧУВАЛЬНИЙ КОМБIНАТ</v>
          </cell>
          <cell r="F64">
            <v>604360.12699999998</v>
          </cell>
          <cell r="G64">
            <v>609001.44700000004</v>
          </cell>
          <cell r="H64">
            <v>334915.52899999998</v>
          </cell>
          <cell r="I64">
            <v>401602.56199999998</v>
          </cell>
          <cell r="J64">
            <v>-207398.88</v>
          </cell>
          <cell r="K64">
            <v>0</v>
          </cell>
          <cell r="L64">
            <v>0</v>
          </cell>
          <cell r="M64">
            <v>74757.770399999994</v>
          </cell>
          <cell r="N64">
            <v>66687.033200000005</v>
          </cell>
        </row>
        <row r="65">
          <cell r="B65">
            <v>4</v>
          </cell>
          <cell r="C65" t="str">
            <v>ДНIПРОПЕТРОВСЬКА ОБЛАСТЬ</v>
          </cell>
          <cell r="D65">
            <v>5393116</v>
          </cell>
          <cell r="E65" t="str">
            <v>ВIДКРИТЕ АКЦIОНЕРНЕ ТОВАРИСТВО "НИЖНЬОДНIПРОВСЬКИЙ ТРУБОПРОКАТНИЙ ЗАВОД"</v>
          </cell>
          <cell r="F65">
            <v>115485.473</v>
          </cell>
          <cell r="G65">
            <v>137239.02900000001</v>
          </cell>
          <cell r="H65">
            <v>199587.799</v>
          </cell>
          <cell r="I65">
            <v>332166.68800000002</v>
          </cell>
          <cell r="J65">
            <v>194927.65900000001</v>
          </cell>
          <cell r="K65">
            <v>0</v>
          </cell>
          <cell r="L65">
            <v>0</v>
          </cell>
          <cell r="M65">
            <v>170229.12100000001</v>
          </cell>
          <cell r="N65">
            <v>132563.78</v>
          </cell>
        </row>
        <row r="66">
          <cell r="B66">
            <v>4</v>
          </cell>
          <cell r="C66" t="str">
            <v>ДНIПРОПЕТРОВСЬКА ОБЛАСТЬ</v>
          </cell>
          <cell r="D66">
            <v>178353</v>
          </cell>
          <cell r="E66" t="str">
            <v>ВIДКРИТЕ АКЦIОНЕРНЕ ТОВАРИСТВО "ПАВЛОГРАДВУГIЛЛЯ"</v>
          </cell>
          <cell r="F66">
            <v>137580.84</v>
          </cell>
          <cell r="G66">
            <v>189552.38099999999</v>
          </cell>
          <cell r="H66">
            <v>241089.40400000001</v>
          </cell>
          <cell r="I66">
            <v>260631.06</v>
          </cell>
          <cell r="J66">
            <v>71078.678499999995</v>
          </cell>
          <cell r="K66">
            <v>0</v>
          </cell>
          <cell r="L66">
            <v>0</v>
          </cell>
          <cell r="M66">
            <v>19905.807199999999</v>
          </cell>
          <cell r="N66">
            <v>19443.606299999999</v>
          </cell>
        </row>
        <row r="67">
          <cell r="B67">
            <v>4</v>
          </cell>
          <cell r="C67" t="str">
            <v>ДНIПРОПЕТРОВСЬКА ОБЛАСТЬ</v>
          </cell>
          <cell r="D67">
            <v>33668606</v>
          </cell>
          <cell r="E67" t="str">
            <v>ТОВАРИСТВО З ОБМЕЖЕНОЮ ВIДПОВIДАЛЬНIСТЮ "IНТЕРПАЙП УКРАЇНА"</v>
          </cell>
          <cell r="F67">
            <v>27032.645</v>
          </cell>
          <cell r="G67">
            <v>27112.270799999998</v>
          </cell>
          <cell r="H67">
            <v>147710.448</v>
          </cell>
          <cell r="I67">
            <v>236271.046</v>
          </cell>
          <cell r="J67">
            <v>209158.77499999999</v>
          </cell>
          <cell r="K67">
            <v>0</v>
          </cell>
          <cell r="L67">
            <v>0</v>
          </cell>
          <cell r="M67">
            <v>87835.4519</v>
          </cell>
          <cell r="N67">
            <v>87755.826100000006</v>
          </cell>
        </row>
        <row r="68">
          <cell r="B68">
            <v>4</v>
          </cell>
          <cell r="C68" t="str">
            <v>ДНIПРОПЕТРОВСЬКА ОБЛАСТЬ</v>
          </cell>
          <cell r="D68">
            <v>191000</v>
          </cell>
          <cell r="E68" t="str">
            <v>ВIДКРИТЕ АКЦIОНЕРНЕ ТОВАРИСТВО "ПIВДЕННИЙ ГIРНИЧО-ЗБАГАЧУВАЛЬНИЙ КОМБIНАТ"</v>
          </cell>
          <cell r="F68">
            <v>30239.2965</v>
          </cell>
          <cell r="G68">
            <v>86803.340800000005</v>
          </cell>
          <cell r="H68">
            <v>199893.476</v>
          </cell>
          <cell r="I68">
            <v>152211.97500000001</v>
          </cell>
          <cell r="J68">
            <v>65408.634700000002</v>
          </cell>
          <cell r="K68">
            <v>0</v>
          </cell>
          <cell r="L68">
            <v>0</v>
          </cell>
          <cell r="M68">
            <v>33881.737200000003</v>
          </cell>
          <cell r="N68">
            <v>-47681.5</v>
          </cell>
        </row>
        <row r="69">
          <cell r="B69">
            <v>4</v>
          </cell>
          <cell r="C69" t="str">
            <v>ДНIПРОПЕТРОВСЬКА ОБЛАСТЬ</v>
          </cell>
          <cell r="D69">
            <v>190905</v>
          </cell>
          <cell r="E69" t="str">
            <v>ВIДКРИТЕ АКЦIОНЕРНЕ ТОВАРИСТВО "IНГУЛЕЦЬКИЙ ГIРНИЧО-ЗБАГАЧУВАЛЬНИЙ КОМБIНАТ"</v>
          </cell>
          <cell r="F69">
            <v>91412.532900000006</v>
          </cell>
          <cell r="G69">
            <v>89650.952000000005</v>
          </cell>
          <cell r="H69">
            <v>123465.795</v>
          </cell>
          <cell r="I69">
            <v>124205.68</v>
          </cell>
          <cell r="J69">
            <v>34554.728000000003</v>
          </cell>
          <cell r="K69">
            <v>0</v>
          </cell>
          <cell r="L69">
            <v>0</v>
          </cell>
          <cell r="M69">
            <v>1454.5993000000001</v>
          </cell>
          <cell r="N69">
            <v>739.88463000000002</v>
          </cell>
        </row>
        <row r="70">
          <cell r="B70">
            <v>4</v>
          </cell>
          <cell r="C70" t="str">
            <v>ДНIПРОПЕТРОВСЬКА ОБЛАСТЬ</v>
          </cell>
          <cell r="D70">
            <v>190977</v>
          </cell>
          <cell r="E70" t="str">
            <v>ВIДКРИТЕ АКЦIОНЕРНЕ ТОВАРИСТВО "ЦЕНТРАЛЬНИЙ ГIРНИЧО-ЗБАГАЧУВАЛЬНИЙ КОМБIНАТ"</v>
          </cell>
          <cell r="F70">
            <v>269762.19500000001</v>
          </cell>
          <cell r="G70">
            <v>277024.185</v>
          </cell>
          <cell r="H70">
            <v>94421.449600000007</v>
          </cell>
          <cell r="I70">
            <v>122115.83199999999</v>
          </cell>
          <cell r="J70">
            <v>-154908.35</v>
          </cell>
          <cell r="K70">
            <v>0</v>
          </cell>
          <cell r="L70">
            <v>0</v>
          </cell>
          <cell r="M70">
            <v>39106.8658</v>
          </cell>
          <cell r="N70">
            <v>27667.382300000001</v>
          </cell>
        </row>
        <row r="71">
          <cell r="B71">
            <v>4</v>
          </cell>
          <cell r="C71" t="str">
            <v>ДНIПРОПЕТРОВСЬКА ОБЛАСТЬ</v>
          </cell>
          <cell r="D71">
            <v>23359034</v>
          </cell>
          <cell r="E71" t="str">
            <v>ВIДКРИТЕ АКЦIОНЕРНЕ ТОВАРИСТВО "ЕНЕРГОПОСТАЧАЛЬНА КОМПАНIЯ "ДНIПРООБЛЕНЕРГО"</v>
          </cell>
          <cell r="F71">
            <v>91232.5962</v>
          </cell>
          <cell r="G71">
            <v>78057.212400000004</v>
          </cell>
          <cell r="H71">
            <v>87776.986000000004</v>
          </cell>
          <cell r="I71">
            <v>93652.005900000004</v>
          </cell>
          <cell r="J71">
            <v>15594.7935</v>
          </cell>
          <cell r="K71">
            <v>0</v>
          </cell>
          <cell r="L71">
            <v>0</v>
          </cell>
          <cell r="M71">
            <v>6439.9154799999997</v>
          </cell>
          <cell r="N71">
            <v>5842.1878699999997</v>
          </cell>
        </row>
        <row r="72">
          <cell r="B72">
            <v>4</v>
          </cell>
          <cell r="C72" t="str">
            <v>ДНIПРОПЕТРОВСЬКА ОБЛАСТЬ</v>
          </cell>
          <cell r="D72">
            <v>25017674</v>
          </cell>
          <cell r="E72" t="str">
            <v>ФIЛIЯ ЗАКРИТОГО АКЦIОНЕРНОГО ТОВАРИСТВА "КИЇВСТАР ДЖ.ЕС.ЕМ." У М. ДНIПРОПЕТРОВСЬКУ</v>
          </cell>
          <cell r="F72">
            <v>43065.726000000002</v>
          </cell>
          <cell r="G72">
            <v>43020.7111</v>
          </cell>
          <cell r="H72">
            <v>84700.201499999996</v>
          </cell>
          <cell r="I72">
            <v>84700.201300000001</v>
          </cell>
          <cell r="J72">
            <v>41679.4902</v>
          </cell>
          <cell r="K72">
            <v>0</v>
          </cell>
          <cell r="L72">
            <v>0</v>
          </cell>
          <cell r="M72">
            <v>0</v>
          </cell>
          <cell r="N72">
            <v>-1.4999999999999999E-4</v>
          </cell>
        </row>
        <row r="73">
          <cell r="B73">
            <v>4</v>
          </cell>
          <cell r="C73" t="str">
            <v>ДНIПРОПЕТРОВСЬКА ОБЛАСТЬ</v>
          </cell>
          <cell r="D73">
            <v>191307</v>
          </cell>
          <cell r="E73" t="str">
            <v>ВIДКРИТЕ АКЦIОНЕРНЕ ТОВАРИСТВО "КРИВОРIЗЬКИЙ ЗАЛIЗОРУДНИЙ КОМБIНАТ"</v>
          </cell>
          <cell r="F73">
            <v>83180.437099999996</v>
          </cell>
          <cell r="G73">
            <v>85615.036300000007</v>
          </cell>
          <cell r="H73">
            <v>62451.794800000003</v>
          </cell>
          <cell r="I73">
            <v>64767.715100000001</v>
          </cell>
          <cell r="J73">
            <v>-20847.321</v>
          </cell>
          <cell r="K73">
            <v>0</v>
          </cell>
          <cell r="L73">
            <v>0</v>
          </cell>
          <cell r="M73">
            <v>5145.6081800000002</v>
          </cell>
          <cell r="N73">
            <v>2306.5214500000002</v>
          </cell>
        </row>
        <row r="74">
          <cell r="B74">
            <v>4</v>
          </cell>
          <cell r="C74" t="str">
            <v>ДНIПРОПЕТРОВСЬКА ОБЛАСТЬ</v>
          </cell>
          <cell r="D74">
            <v>14360570</v>
          </cell>
          <cell r="E74" t="str">
            <v>ЗАКРИТЕ АКЦIОНЕРНЕ ТОВАРИСТВО КОМЕРЦIЙНИЙ БАНК "ПРИВАТБАНК"</v>
          </cell>
          <cell r="F74">
            <v>23672.345700000002</v>
          </cell>
          <cell r="G74">
            <v>22405.792799999999</v>
          </cell>
          <cell r="H74">
            <v>45692.853199999998</v>
          </cell>
          <cell r="I74">
            <v>46020.245000000003</v>
          </cell>
          <cell r="J74">
            <v>23614.452300000001</v>
          </cell>
          <cell r="K74">
            <v>0</v>
          </cell>
          <cell r="L74">
            <v>0</v>
          </cell>
          <cell r="M74">
            <v>525.20621000000006</v>
          </cell>
          <cell r="N74">
            <v>284.78586000000001</v>
          </cell>
        </row>
        <row r="75">
          <cell r="B75">
            <v>4</v>
          </cell>
          <cell r="C75" t="str">
            <v>ДНIПРОПЕТРОВСЬКА ОБЛАСТЬ</v>
          </cell>
          <cell r="D75">
            <v>190934</v>
          </cell>
          <cell r="E75" t="str">
            <v>ВАТ "ПРОМИСЛОВО-ВИРОБНИЧЕ ПIДПРИЄМСТВО "КРИВБАСВИБУХПРОМ"</v>
          </cell>
          <cell r="F75">
            <v>31204.841799999998</v>
          </cell>
          <cell r="G75">
            <v>31308.742300000002</v>
          </cell>
          <cell r="H75">
            <v>34958.494599999998</v>
          </cell>
          <cell r="I75">
            <v>44348.829599999997</v>
          </cell>
          <cell r="J75">
            <v>13040.0872</v>
          </cell>
          <cell r="K75">
            <v>0</v>
          </cell>
          <cell r="L75">
            <v>0</v>
          </cell>
          <cell r="M75">
            <v>9562.6170000000002</v>
          </cell>
          <cell r="N75">
            <v>9390.3349999999991</v>
          </cell>
        </row>
        <row r="76">
          <cell r="B76">
            <v>4</v>
          </cell>
          <cell r="C76" t="str">
            <v>ДНIПРОПЕТРОВСЬКА ОБЛАСТЬ</v>
          </cell>
          <cell r="D76">
            <v>292923</v>
          </cell>
          <cell r="E76" t="str">
            <v>ВIДКРИТЕ АКЦIОНЕРНЕ ТОВАРИСТВО "КРИВИЙ РIГ ЦЕМЕНТ"</v>
          </cell>
          <cell r="F76">
            <v>25863.301200000002</v>
          </cell>
          <cell r="G76">
            <v>25900.973600000001</v>
          </cell>
          <cell r="H76">
            <v>39954.883500000004</v>
          </cell>
          <cell r="I76">
            <v>40530.337699999996</v>
          </cell>
          <cell r="J76">
            <v>14629.364100000001</v>
          </cell>
          <cell r="K76">
            <v>0</v>
          </cell>
          <cell r="L76">
            <v>0</v>
          </cell>
          <cell r="M76">
            <v>594.97439999999995</v>
          </cell>
          <cell r="N76">
            <v>504.69508000000002</v>
          </cell>
        </row>
        <row r="77">
          <cell r="B77">
            <v>4</v>
          </cell>
          <cell r="C77" t="str">
            <v>ДНIПРОПЕТРОВСЬКА ОБЛАСТЬ</v>
          </cell>
          <cell r="D77">
            <v>24435062</v>
          </cell>
          <cell r="E77" t="str">
            <v>ДНIПРОВСЬКЕ ТЕРИТОРIАЛЬНЕ УПРАВЛIННЯ-ВIДОКРЕМЛЕНИЙ ПIДРОЗДIЛ ЗАКРИТОГО АКЦIОНЕРНОГО ТОВАРИСТВА "УКРАЇНСЬКИЙ МОБIЛЬНИЙ ЗВ'ЯЗОК"</v>
          </cell>
          <cell r="F77">
            <v>35893.75</v>
          </cell>
          <cell r="G77">
            <v>35893.75</v>
          </cell>
          <cell r="H77">
            <v>38010.86</v>
          </cell>
          <cell r="I77">
            <v>38010.86</v>
          </cell>
          <cell r="J77">
            <v>2117.11</v>
          </cell>
          <cell r="K77">
            <v>0</v>
          </cell>
          <cell r="L77">
            <v>0</v>
          </cell>
          <cell r="M77">
            <v>15.039289999999999</v>
          </cell>
          <cell r="N77">
            <v>0</v>
          </cell>
        </row>
        <row r="78">
          <cell r="B78">
            <v>4</v>
          </cell>
          <cell r="C78" t="str">
            <v>ДНIПРОПЕТРОВСЬКА ОБЛАСТЬ</v>
          </cell>
          <cell r="D78">
            <v>191329</v>
          </cell>
          <cell r="E78" t="str">
            <v>ВIДКРИТЕ АКЦIОНЕРНЕ ТОВАРИСТВО "СУХА БАЛКА"</v>
          </cell>
          <cell r="F78">
            <v>16473.737099999998</v>
          </cell>
          <cell r="G78">
            <v>14545.830400000001</v>
          </cell>
          <cell r="H78">
            <v>29457.3855</v>
          </cell>
          <cell r="I78">
            <v>32236.331099999999</v>
          </cell>
          <cell r="J78">
            <v>17690.500700000001</v>
          </cell>
          <cell r="K78">
            <v>0</v>
          </cell>
          <cell r="L78">
            <v>0</v>
          </cell>
          <cell r="M78">
            <v>3672.6959499999998</v>
          </cell>
          <cell r="N78">
            <v>2778.8273199999999</v>
          </cell>
        </row>
        <row r="79">
          <cell r="B79">
            <v>4</v>
          </cell>
          <cell r="C79" t="str">
            <v>ДНIПРОПЕТРОВСЬКА ОБЛАСТЬ</v>
          </cell>
          <cell r="D79">
            <v>31933006</v>
          </cell>
          <cell r="E79" t="str">
            <v>ТОВАРИСТВО З ОБМЕЖЕНОЮ ВIДПОВIДАЛЬНIСТЮ "ПIВДЕНРУДМЕТ"</v>
          </cell>
          <cell r="F79">
            <v>67.381079999999997</v>
          </cell>
          <cell r="G79">
            <v>63.196080000000002</v>
          </cell>
          <cell r="H79">
            <v>29790.040099999998</v>
          </cell>
          <cell r="I79">
            <v>29806.347099999999</v>
          </cell>
          <cell r="J79">
            <v>29743.151099999999</v>
          </cell>
          <cell r="K79">
            <v>0</v>
          </cell>
          <cell r="L79">
            <v>0</v>
          </cell>
          <cell r="M79">
            <v>18.18074</v>
          </cell>
          <cell r="N79">
            <v>18.18074</v>
          </cell>
        </row>
        <row r="80">
          <cell r="B80">
            <v>4</v>
          </cell>
          <cell r="C80" t="str">
            <v>ДНIПРОПЕТРОВСЬКА ОБЛАСТЬ</v>
          </cell>
          <cell r="D80">
            <v>5768898</v>
          </cell>
          <cell r="E80" t="str">
            <v>ВIДКРИТЕ АКЦIОНЕРНЕ ТОВАРИСТВО "ДНIПРОШИНА"</v>
          </cell>
          <cell r="F80">
            <v>3318.7955900000002</v>
          </cell>
          <cell r="G80">
            <v>6777.2863399999997</v>
          </cell>
          <cell r="H80">
            <v>30280.3226</v>
          </cell>
          <cell r="I80">
            <v>27603.957200000001</v>
          </cell>
          <cell r="J80">
            <v>20826.670900000001</v>
          </cell>
          <cell r="K80">
            <v>0</v>
          </cell>
          <cell r="L80">
            <v>0</v>
          </cell>
          <cell r="M80">
            <v>827.65675999999996</v>
          </cell>
          <cell r="N80">
            <v>-2676.3654000000001</v>
          </cell>
        </row>
        <row r="81">
          <cell r="B81">
            <v>4</v>
          </cell>
          <cell r="C81" t="str">
            <v>ДНIПРОПЕТРОВСЬКА ОБЛАСТЬ</v>
          </cell>
          <cell r="D81">
            <v>3340920</v>
          </cell>
          <cell r="E81" t="str">
            <v>ВIДКРИТЕ АКЦIОНЕРНЕ ТОВАРИСТВО ПО ГАЗОПОСТАЧАННЮ ТА ГАЗИФIКАЦIЇ "ДНIПРОПЕТРОВСЬКГАЗ"</v>
          </cell>
          <cell r="F81">
            <v>14003.7446</v>
          </cell>
          <cell r="G81">
            <v>12179.6926</v>
          </cell>
          <cell r="H81">
            <v>21377.304499999998</v>
          </cell>
          <cell r="I81">
            <v>27292.711200000002</v>
          </cell>
          <cell r="J81">
            <v>15113.018700000001</v>
          </cell>
          <cell r="K81">
            <v>0</v>
          </cell>
          <cell r="L81">
            <v>-1964.8226999999999</v>
          </cell>
          <cell r="M81">
            <v>3776.80404</v>
          </cell>
          <cell r="N81">
            <v>3538.8206799999998</v>
          </cell>
        </row>
        <row r="82">
          <cell r="B82">
            <v>5</v>
          </cell>
          <cell r="C82" t="str">
            <v>ДОНЕЦЬКА ОБЛАСТЬ</v>
          </cell>
          <cell r="D82">
            <v>1074957</v>
          </cell>
          <cell r="E82" t="str">
            <v>ДЕРЖАВНЕ ПIДПРИЄМСТВО ДОНЕЦЬКА ЗАЛIЗНИЦЯ</v>
          </cell>
          <cell r="F82">
            <v>1074726.2</v>
          </cell>
          <cell r="G82">
            <v>1075126.3799999999</v>
          </cell>
          <cell r="H82">
            <v>1050655.8600000001</v>
          </cell>
          <cell r="I82">
            <v>1127344.17</v>
          </cell>
          <cell r="J82">
            <v>52217.790999999997</v>
          </cell>
          <cell r="K82">
            <v>0</v>
          </cell>
          <cell r="L82">
            <v>0</v>
          </cell>
          <cell r="M82">
            <v>76765.191900000005</v>
          </cell>
          <cell r="N82">
            <v>76678.007400000002</v>
          </cell>
        </row>
        <row r="83">
          <cell r="B83">
            <v>5</v>
          </cell>
          <cell r="C83" t="str">
            <v>ДОНЕЦЬКА ОБЛАСТЬ</v>
          </cell>
          <cell r="D83">
            <v>31831942</v>
          </cell>
          <cell r="E83" t="str">
            <v>ТОВАРИСТВО З ОБМЕЖЕНОЮ ВIДПОВIДАЛЬНIСТЮ "СХIДЕНЕРГО"</v>
          </cell>
          <cell r="F83">
            <v>154928.28</v>
          </cell>
          <cell r="G83">
            <v>156123.71799999999</v>
          </cell>
          <cell r="H83">
            <v>405474.99699999997</v>
          </cell>
          <cell r="I83">
            <v>479858.00400000002</v>
          </cell>
          <cell r="J83">
            <v>323734.28600000002</v>
          </cell>
          <cell r="K83">
            <v>0</v>
          </cell>
          <cell r="L83">
            <v>0</v>
          </cell>
          <cell r="M83">
            <v>75750.707200000004</v>
          </cell>
          <cell r="N83">
            <v>74382.902600000001</v>
          </cell>
        </row>
        <row r="84">
          <cell r="B84">
            <v>5</v>
          </cell>
          <cell r="C84" t="str">
            <v>ДОНЕЦЬКА ОБЛАСТЬ</v>
          </cell>
          <cell r="D84">
            <v>13498562</v>
          </cell>
          <cell r="E84" t="str">
            <v>ВIДКРИТЕ АКЦIОНЕРНЕ ТОВАРИСТВО "ВУГIЛЬНА КОМПАНIЯ "ШАХТА "КРАСНОАРМIЙСЬКА-ЗАХIДНА № 1"</v>
          </cell>
          <cell r="F84">
            <v>234875.91399999999</v>
          </cell>
          <cell r="G84">
            <v>230005.084</v>
          </cell>
          <cell r="H84">
            <v>131460.394</v>
          </cell>
          <cell r="I84">
            <v>140587.636</v>
          </cell>
          <cell r="J84">
            <v>-89417.448000000004</v>
          </cell>
          <cell r="K84">
            <v>0</v>
          </cell>
          <cell r="L84">
            <v>0</v>
          </cell>
          <cell r="M84">
            <v>9217.6671800000004</v>
          </cell>
          <cell r="N84">
            <v>9127.2414900000003</v>
          </cell>
        </row>
        <row r="85">
          <cell r="B85">
            <v>5</v>
          </cell>
          <cell r="C85" t="str">
            <v>ДОНЕЦЬКА ОБЛАСТЬ</v>
          </cell>
          <cell r="D85">
            <v>1125755</v>
          </cell>
          <cell r="E85" t="str">
            <v>ДЕРЖАВНЕ ПIДПРИЄМСТВО "МАРIУПОЛЬСЬКИЙ МОРСЬКИЙ ТОРГОВЕЛЬНИЙ ПОРТ"</v>
          </cell>
          <cell r="F85">
            <v>85601.894400000005</v>
          </cell>
          <cell r="G85">
            <v>88367.916200000007</v>
          </cell>
          <cell r="H85">
            <v>126834.889</v>
          </cell>
          <cell r="I85">
            <v>130546.42600000001</v>
          </cell>
          <cell r="J85">
            <v>42178.5095</v>
          </cell>
          <cell r="K85">
            <v>0</v>
          </cell>
          <cell r="L85">
            <v>0</v>
          </cell>
          <cell r="M85">
            <v>10817.285</v>
          </cell>
          <cell r="N85">
            <v>3711.5370200000002</v>
          </cell>
        </row>
        <row r="86">
          <cell r="B86">
            <v>5</v>
          </cell>
          <cell r="C86" t="str">
            <v>ДОНЕЦЬКА ОБЛАСТЬ</v>
          </cell>
          <cell r="D86">
            <v>5508186</v>
          </cell>
          <cell r="E86" t="str">
            <v>ВIДКРИТЕ АКЦIОНЕРНЕ ТОВАРИСТВО "ШАХТА "КОМСОМОЛЕЦЬ ДОНБАСУ"</v>
          </cell>
          <cell r="F86">
            <v>60201.548000000003</v>
          </cell>
          <cell r="G86">
            <v>60296.880299999997</v>
          </cell>
          <cell r="H86">
            <v>102513.792</v>
          </cell>
          <cell r="I86">
            <v>106088.962</v>
          </cell>
          <cell r="J86">
            <v>45792.0815</v>
          </cell>
          <cell r="K86">
            <v>0</v>
          </cell>
          <cell r="L86">
            <v>0</v>
          </cell>
          <cell r="M86">
            <v>3702.9595800000002</v>
          </cell>
          <cell r="N86">
            <v>3540.4371099999998</v>
          </cell>
        </row>
        <row r="87">
          <cell r="B87">
            <v>5</v>
          </cell>
          <cell r="C87" t="str">
            <v>ДОНЕЦЬКА ОБЛАСТЬ</v>
          </cell>
          <cell r="D87">
            <v>23182148</v>
          </cell>
          <cell r="E87" t="str">
            <v>АСОЦIАЦIЯ МАЛИХ ТА СПIЛЬНИХ ПIДПРИЄМСТВ У ВИГЛЯДI ТОВАРИСТВА З ОБМЕЖЕНОЮ ВIДПОВIДАЛЬНIСТЮ "ДА-ЛВ"</v>
          </cell>
          <cell r="F87">
            <v>90040.054799999998</v>
          </cell>
          <cell r="G87">
            <v>125598.57</v>
          </cell>
          <cell r="H87">
            <v>139767.696</v>
          </cell>
          <cell r="I87">
            <v>105315.393</v>
          </cell>
          <cell r="J87">
            <v>-20283.178</v>
          </cell>
          <cell r="K87">
            <v>0</v>
          </cell>
          <cell r="L87">
            <v>0</v>
          </cell>
          <cell r="M87">
            <v>24107.9653</v>
          </cell>
          <cell r="N87">
            <v>-35123.082999999999</v>
          </cell>
        </row>
        <row r="88">
          <cell r="B88">
            <v>5</v>
          </cell>
          <cell r="C88" t="str">
            <v>ДОНЕЦЬКА ОБЛАСТЬ</v>
          </cell>
          <cell r="D88">
            <v>34008678</v>
          </cell>
          <cell r="E88" t="str">
            <v>ТОВАРИСТВО З ОБМЕЖЕНОЮ ВIДПОВIДАЛЬНIСТЮ "ЛIКЕРО-ГОРIЛЧАНИЙ ЗАВОД "ЛIК"</v>
          </cell>
          <cell r="F88">
            <v>0</v>
          </cell>
          <cell r="G88">
            <v>0</v>
          </cell>
          <cell r="H88">
            <v>51437.694100000001</v>
          </cell>
          <cell r="I88">
            <v>87524.464500000002</v>
          </cell>
          <cell r="J88">
            <v>87524.464500000002</v>
          </cell>
          <cell r="K88">
            <v>0</v>
          </cell>
          <cell r="L88">
            <v>0</v>
          </cell>
          <cell r="M88">
            <v>35836.770499999999</v>
          </cell>
          <cell r="N88">
            <v>35836.770499999999</v>
          </cell>
        </row>
        <row r="89">
          <cell r="B89">
            <v>5</v>
          </cell>
          <cell r="C89" t="str">
            <v>ДОНЕЦЬКА ОБЛАСТЬ</v>
          </cell>
          <cell r="D89">
            <v>32186934</v>
          </cell>
          <cell r="E89" t="str">
            <v>ДЕРЖАВНЕ ПIДПРИЄМСТВО "ДОБРОПIЛЛЯВУГIЛЛЯ"</v>
          </cell>
          <cell r="F89">
            <v>79556.306899999996</v>
          </cell>
          <cell r="G89">
            <v>37518.21</v>
          </cell>
          <cell r="H89">
            <v>87548.419800000003</v>
          </cell>
          <cell r="I89">
            <v>86645.729300000006</v>
          </cell>
          <cell r="J89">
            <v>49127.519399999997</v>
          </cell>
          <cell r="K89">
            <v>75581.436000000002</v>
          </cell>
          <cell r="L89">
            <v>-31870.772000000001</v>
          </cell>
          <cell r="M89">
            <v>0.19395999999999999</v>
          </cell>
          <cell r="N89">
            <v>0.19378999999999999</v>
          </cell>
        </row>
        <row r="90">
          <cell r="B90">
            <v>5</v>
          </cell>
          <cell r="C90" t="str">
            <v>ДОНЕЦЬКА ОБЛАСТЬ</v>
          </cell>
          <cell r="D90">
            <v>23343582</v>
          </cell>
          <cell r="E90" t="str">
            <v>ВIДКРИТЕ АКЦIОНЕРНЕ ТОВАРИСТВО "ДОНБАСЕНЕРГО"</v>
          </cell>
          <cell r="F90">
            <v>132134.54199999999</v>
          </cell>
          <cell r="G90">
            <v>136854.81299999999</v>
          </cell>
          <cell r="H90">
            <v>74320.201499999996</v>
          </cell>
          <cell r="I90">
            <v>79518.650800000003</v>
          </cell>
          <cell r="J90">
            <v>-57336.161999999997</v>
          </cell>
          <cell r="K90">
            <v>0</v>
          </cell>
          <cell r="L90">
            <v>0</v>
          </cell>
          <cell r="M90">
            <v>10194.450000000001</v>
          </cell>
          <cell r="N90">
            <v>5167.3887699999996</v>
          </cell>
        </row>
        <row r="91">
          <cell r="B91">
            <v>5</v>
          </cell>
          <cell r="C91" t="str">
            <v>ДОНЕЦЬКА ОБЛАСТЬ</v>
          </cell>
          <cell r="D91">
            <v>191075</v>
          </cell>
          <cell r="E91" t="str">
            <v>ВIДКРИТЕ АКЦIОНЕРНЕ ТОВАРИСТВО "АВДIЄВСЬКИЙ КОКСОХIМIЧНИЙ ЗАВОД"</v>
          </cell>
          <cell r="F91">
            <v>201249.76199999999</v>
          </cell>
          <cell r="G91">
            <v>187654.48800000001</v>
          </cell>
          <cell r="H91">
            <v>73822.815499999997</v>
          </cell>
          <cell r="I91">
            <v>73234.007700000002</v>
          </cell>
          <cell r="J91">
            <v>-114420.48</v>
          </cell>
          <cell r="K91">
            <v>0</v>
          </cell>
          <cell r="L91">
            <v>0</v>
          </cell>
          <cell r="M91">
            <v>28495.497100000001</v>
          </cell>
          <cell r="N91">
            <v>-588.80787999999995</v>
          </cell>
        </row>
        <row r="92">
          <cell r="B92">
            <v>5</v>
          </cell>
          <cell r="C92" t="str">
            <v>ДОНЕЦЬКА ОБЛАСТЬ</v>
          </cell>
          <cell r="D92">
            <v>24815801</v>
          </cell>
          <cell r="E92" t="str">
            <v>ЗАКРИТЕ АКЦIОНЕРНЕ ТОВАРИСТВО "IЛЛIЧ-СТАЛЬ"</v>
          </cell>
          <cell r="F92">
            <v>98410.08</v>
          </cell>
          <cell r="G92">
            <v>98768.209799999997</v>
          </cell>
          <cell r="H92">
            <v>69383.207999999999</v>
          </cell>
          <cell r="I92">
            <v>70903.490600000005</v>
          </cell>
          <cell r="J92">
            <v>-27864.719000000001</v>
          </cell>
          <cell r="K92">
            <v>0</v>
          </cell>
          <cell r="L92">
            <v>0</v>
          </cell>
          <cell r="M92">
            <v>1902.1025999999999</v>
          </cell>
          <cell r="N92">
            <v>1520.2825800000001</v>
          </cell>
        </row>
        <row r="93">
          <cell r="B93">
            <v>5</v>
          </cell>
          <cell r="C93" t="str">
            <v>ДОНЕЦЬКА ОБЛАСТЬ</v>
          </cell>
          <cell r="D93">
            <v>33161769</v>
          </cell>
          <cell r="E93" t="str">
            <v>ДЕРЖАВНЕ ПIДПРИЄМСТВО "ДОНЕЦЬКА ВУГIЛЬНА ЕНЕРГЕТИЧНА КОМПАНIЯ"</v>
          </cell>
          <cell r="F93">
            <v>174544.84099999999</v>
          </cell>
          <cell r="G93">
            <v>117192.425</v>
          </cell>
          <cell r="H93">
            <v>-561.81503999999995</v>
          </cell>
          <cell r="I93">
            <v>66592.867499999993</v>
          </cell>
          <cell r="J93">
            <v>-50599.557000000001</v>
          </cell>
          <cell r="K93">
            <v>25959.956399999999</v>
          </cell>
          <cell r="L93">
            <v>-76454.149000000005</v>
          </cell>
          <cell r="M93">
            <v>0</v>
          </cell>
          <cell r="N93">
            <v>0</v>
          </cell>
        </row>
        <row r="94">
          <cell r="B94">
            <v>5</v>
          </cell>
          <cell r="C94" t="str">
            <v>ДОНЕЦЬКА ОБЛАСТЬ</v>
          </cell>
          <cell r="D94">
            <v>174846</v>
          </cell>
          <cell r="E94" t="str">
            <v>ОРЕНДНЕ ПIДРИЄМСТВО "ШАХТА IМЕНI О.Ф.ЗАСЯДЬКА"</v>
          </cell>
          <cell r="F94">
            <v>91101.403699999995</v>
          </cell>
          <cell r="G94">
            <v>92068.782900000006</v>
          </cell>
          <cell r="H94">
            <v>53812.079899999997</v>
          </cell>
          <cell r="I94">
            <v>57800.9473</v>
          </cell>
          <cell r="J94">
            <v>-34267.836000000003</v>
          </cell>
          <cell r="K94">
            <v>0</v>
          </cell>
          <cell r="L94">
            <v>0</v>
          </cell>
          <cell r="M94">
            <v>4343.1917599999997</v>
          </cell>
          <cell r="N94">
            <v>3970.96423</v>
          </cell>
        </row>
        <row r="95">
          <cell r="B95">
            <v>5</v>
          </cell>
          <cell r="C95" t="str">
            <v>ДОНЕЦЬКА ОБЛАСТЬ</v>
          </cell>
          <cell r="D95">
            <v>31599557</v>
          </cell>
          <cell r="E95" t="str">
            <v>ДЕРЖАВНЕ ПIДПРИЄМСТВО "ВУГIЛЬНА КОМПАНIЯ "КРАСНОЛИМАНСЬКА"</v>
          </cell>
          <cell r="F95">
            <v>47775.972699999998</v>
          </cell>
          <cell r="G95">
            <v>47827.842100000002</v>
          </cell>
          <cell r="H95">
            <v>53007.446400000001</v>
          </cell>
          <cell r="I95">
            <v>56719.3001</v>
          </cell>
          <cell r="J95">
            <v>8891.4580100000003</v>
          </cell>
          <cell r="K95">
            <v>0</v>
          </cell>
          <cell r="L95">
            <v>0</v>
          </cell>
          <cell r="M95">
            <v>3773.14021</v>
          </cell>
          <cell r="N95">
            <v>3711.84413</v>
          </cell>
        </row>
        <row r="96">
          <cell r="B96">
            <v>5</v>
          </cell>
          <cell r="C96" t="str">
            <v>ДОНЕЦЬКА ОБЛАСТЬ</v>
          </cell>
          <cell r="D96">
            <v>30939178</v>
          </cell>
          <cell r="E96" t="str">
            <v>ЗАКРИТЕ АКЦIОНЕРНЕ ТОВАРИСТВО "ДОНЕЦЬКСТАЛЬ" - МЕТАЛУРГIЙНИЙ ЗАВОД"</v>
          </cell>
          <cell r="F96">
            <v>101038.204</v>
          </cell>
          <cell r="G96">
            <v>70446.774099999995</v>
          </cell>
          <cell r="H96">
            <v>49036.989600000001</v>
          </cell>
          <cell r="I96">
            <v>55851.928800000002</v>
          </cell>
          <cell r="J96">
            <v>-14594.844999999999</v>
          </cell>
          <cell r="K96">
            <v>0</v>
          </cell>
          <cell r="L96">
            <v>0</v>
          </cell>
          <cell r="M96">
            <v>12090.6792</v>
          </cell>
          <cell r="N96">
            <v>6807.1024600000001</v>
          </cell>
        </row>
        <row r="97">
          <cell r="B97">
            <v>5</v>
          </cell>
          <cell r="C97" t="str">
            <v>ДОНЕЦЬКА ОБЛАСТЬ</v>
          </cell>
          <cell r="D97">
            <v>33654855</v>
          </cell>
          <cell r="E97" t="str">
            <v>КОРПОРАЦIЯ "ДОНБАСЬКА ПАЛИВНО-ЕНЕРГЕТИЧНА КОМПАНIЯ"</v>
          </cell>
          <cell r="F97">
            <v>69.463999999999999</v>
          </cell>
          <cell r="G97">
            <v>69.5</v>
          </cell>
          <cell r="H97">
            <v>48339.813800000004</v>
          </cell>
          <cell r="I97">
            <v>54044.570599999999</v>
          </cell>
          <cell r="J97">
            <v>53975.070599999999</v>
          </cell>
          <cell r="K97">
            <v>0</v>
          </cell>
          <cell r="L97">
            <v>0</v>
          </cell>
          <cell r="M97">
            <v>5699.2209199999998</v>
          </cell>
          <cell r="N97">
            <v>5699.1849199999997</v>
          </cell>
        </row>
        <row r="98">
          <cell r="B98">
            <v>5</v>
          </cell>
          <cell r="C98" t="str">
            <v>ДОНЕЦЬКА ОБЛАСТЬ</v>
          </cell>
          <cell r="D98">
            <v>377457</v>
          </cell>
          <cell r="E98" t="str">
            <v>ЗАКРИТЕ АКЦIОНЕРНЕ ТОВАРИСТВО "САРМАТ"</v>
          </cell>
          <cell r="F98">
            <v>66157.136599999998</v>
          </cell>
          <cell r="G98">
            <v>63853.4663</v>
          </cell>
          <cell r="H98">
            <v>50517.779199999997</v>
          </cell>
          <cell r="I98">
            <v>53212.617200000001</v>
          </cell>
          <cell r="J98">
            <v>-10640.849</v>
          </cell>
          <cell r="K98">
            <v>0</v>
          </cell>
          <cell r="L98">
            <v>0</v>
          </cell>
          <cell r="M98">
            <v>3270.0790699999998</v>
          </cell>
          <cell r="N98">
            <v>2689.6223</v>
          </cell>
        </row>
        <row r="99">
          <cell r="B99">
            <v>5</v>
          </cell>
          <cell r="C99" t="str">
            <v>ДОНЕЦЬКА ОБЛАСТЬ</v>
          </cell>
          <cell r="D99">
            <v>33426253</v>
          </cell>
          <cell r="E99" t="str">
            <v>ДЕРЖАВНЕ ПIДПРИЄМСТВО "СЕЛИДIВВУГIЛЛЯ"</v>
          </cell>
          <cell r="F99">
            <v>9827.5301199999994</v>
          </cell>
          <cell r="G99">
            <v>12656.4737</v>
          </cell>
          <cell r="H99">
            <v>48741.823400000001</v>
          </cell>
          <cell r="I99">
            <v>50789.404300000002</v>
          </cell>
          <cell r="J99">
            <v>38132.9306</v>
          </cell>
          <cell r="K99">
            <v>87059.7549</v>
          </cell>
          <cell r="L99">
            <v>11193.805899999999</v>
          </cell>
          <cell r="M99">
            <v>1.4762500000000001</v>
          </cell>
          <cell r="N99">
            <v>1.4762500000000001</v>
          </cell>
        </row>
        <row r="100">
          <cell r="B100">
            <v>5</v>
          </cell>
          <cell r="C100" t="str">
            <v>ДОНЕЦЬКА ОБЛАСТЬ</v>
          </cell>
          <cell r="D100">
            <v>20325495</v>
          </cell>
          <cell r="E100" t="str">
            <v>ТОВАРИСТВО З ОБМЕЖЕНОЮ ВIДПОВIДАЛЬНIСТЮ "ДОНЕЦЬКИЙ ЛIКЕРО-ГОРIЛЧАНИЙ ЗАВОД "ЛIК"</v>
          </cell>
          <cell r="F100">
            <v>90052.459199999998</v>
          </cell>
          <cell r="G100">
            <v>90209.765899999999</v>
          </cell>
          <cell r="H100">
            <v>94298.918099999995</v>
          </cell>
          <cell r="I100">
            <v>43977.793799999999</v>
          </cell>
          <cell r="J100">
            <v>-46231.972000000002</v>
          </cell>
          <cell r="K100">
            <v>0</v>
          </cell>
          <cell r="L100">
            <v>0</v>
          </cell>
          <cell r="M100">
            <v>14847.293799999999</v>
          </cell>
          <cell r="N100">
            <v>-50576.502999999997</v>
          </cell>
        </row>
        <row r="101">
          <cell r="B101">
            <v>5</v>
          </cell>
          <cell r="C101" t="str">
            <v>ДОНЕЦЬКА ОБЛАСТЬ</v>
          </cell>
          <cell r="D101">
            <v>191035</v>
          </cell>
          <cell r="E101" t="str">
            <v>ВIДКРИТЕ АКЦIОНЕРНЕ ТОВАРИСТВО "ЯСИНIВСЬКИЙ КОКСОХIМIЧНИЙ ЗАВОД"</v>
          </cell>
          <cell r="F101">
            <v>34029.064700000003</v>
          </cell>
          <cell r="G101">
            <v>26093.957999999999</v>
          </cell>
          <cell r="H101">
            <v>42672.891100000001</v>
          </cell>
          <cell r="I101">
            <v>43838.733999999997</v>
          </cell>
          <cell r="J101">
            <v>17744.776000000002</v>
          </cell>
          <cell r="K101">
            <v>0</v>
          </cell>
          <cell r="L101">
            <v>0</v>
          </cell>
          <cell r="M101">
            <v>1266.4514799999999</v>
          </cell>
          <cell r="N101">
            <v>1165.8429100000001</v>
          </cell>
        </row>
        <row r="102">
          <cell r="B102">
            <v>6</v>
          </cell>
          <cell r="C102" t="str">
            <v>ЖИТОМИРСЬКА ОБЛАСТЬ</v>
          </cell>
          <cell r="D102">
            <v>375504</v>
          </cell>
          <cell r="E102" t="str">
            <v>ДЕРЖАВНЕ ПIДПРИЄМСТВО "ЖИТОМИРСЬКИЙ ЛIКЕРО-ГОРIЛЧАНИЙ ЗАВОД"</v>
          </cell>
          <cell r="F102">
            <v>48593.1728</v>
          </cell>
          <cell r="G102">
            <v>56498.462399999997</v>
          </cell>
          <cell r="H102">
            <v>76439.554499999998</v>
          </cell>
          <cell r="I102">
            <v>76325.114799999996</v>
          </cell>
          <cell r="J102">
            <v>19826.652399999999</v>
          </cell>
          <cell r="K102">
            <v>0</v>
          </cell>
          <cell r="L102">
            <v>0</v>
          </cell>
          <cell r="M102">
            <v>12651.7174</v>
          </cell>
          <cell r="N102">
            <v>-3126.1532000000002</v>
          </cell>
        </row>
        <row r="103">
          <cell r="B103">
            <v>6</v>
          </cell>
          <cell r="C103" t="str">
            <v>ЖИТОМИРСЬКА ОБЛАСТЬ</v>
          </cell>
          <cell r="D103">
            <v>22048622</v>
          </cell>
          <cell r="E103" t="str">
            <v>ВIДКРИТЕ АКЦIОНЕРНЕ ТОВАРИСТВО "ЕНЕРГОПОСТАЧАЛЬНА КОМПАНIЯ "ЖИТОМИРОБЛЕНЕРГО"</v>
          </cell>
          <cell r="F103">
            <v>28296.951400000002</v>
          </cell>
          <cell r="G103">
            <v>27303.450199999999</v>
          </cell>
          <cell r="H103">
            <v>32390.1613</v>
          </cell>
          <cell r="I103">
            <v>37533.044300000001</v>
          </cell>
          <cell r="J103">
            <v>10229.5941</v>
          </cell>
          <cell r="K103">
            <v>0</v>
          </cell>
          <cell r="L103">
            <v>-1441.4398000000001</v>
          </cell>
          <cell r="M103">
            <v>4070.7613000000001</v>
          </cell>
          <cell r="N103">
            <v>4065.94265</v>
          </cell>
        </row>
        <row r="104">
          <cell r="B104">
            <v>6</v>
          </cell>
          <cell r="C104" t="str">
            <v>ЖИТОМИРСЬКА ОБЛАСТЬ</v>
          </cell>
          <cell r="D104">
            <v>33173968</v>
          </cell>
          <cell r="E104" t="str">
            <v>ФIЛIЯ "IРШАНСЬКИЙ ГIРНИЧО-ЗБАГАЧУВАЛЬНИЙ КОМБIНАТ" ЗАКРИТОГО АКЦIОНЕРНОГО ТОВАРИСТВА "КРИМСЬКИЙ ТИТАН"</v>
          </cell>
          <cell r="F104">
            <v>18303.754400000002</v>
          </cell>
          <cell r="G104">
            <v>18355.6597</v>
          </cell>
          <cell r="H104">
            <v>19525.134999999998</v>
          </cell>
          <cell r="I104">
            <v>20048.105200000002</v>
          </cell>
          <cell r="J104">
            <v>1692.44543</v>
          </cell>
          <cell r="K104">
            <v>0</v>
          </cell>
          <cell r="L104">
            <v>0</v>
          </cell>
          <cell r="M104">
            <v>676.77787000000001</v>
          </cell>
          <cell r="N104">
            <v>521.54638</v>
          </cell>
        </row>
        <row r="105">
          <cell r="B105">
            <v>6</v>
          </cell>
          <cell r="C105" t="str">
            <v>ЖИТОМИРСЬКА ОБЛАСТЬ</v>
          </cell>
          <cell r="D105">
            <v>290676</v>
          </cell>
          <cell r="E105" t="str">
            <v>ВIДКРИТЕ АКЦIОНЕРНЕ ТОВАРИСТВО "ЖИТОМИРСЬКИЙ КОМБIНАТ СИЛIКАТНИХ ВИРОБIВ"</v>
          </cell>
          <cell r="F105">
            <v>9149.27765</v>
          </cell>
          <cell r="G105">
            <v>8857.1475599999994</v>
          </cell>
          <cell r="H105">
            <v>12209.607</v>
          </cell>
          <cell r="I105">
            <v>12432.157499999999</v>
          </cell>
          <cell r="J105">
            <v>3575.0099399999999</v>
          </cell>
          <cell r="K105">
            <v>0</v>
          </cell>
          <cell r="L105">
            <v>0</v>
          </cell>
          <cell r="M105">
            <v>236.10646</v>
          </cell>
          <cell r="N105">
            <v>221.73846</v>
          </cell>
        </row>
        <row r="106">
          <cell r="B106">
            <v>6</v>
          </cell>
          <cell r="C106" t="str">
            <v>ЖИТОМИРСЬКА ОБЛАСТЬ</v>
          </cell>
          <cell r="D106">
            <v>32008278</v>
          </cell>
          <cell r="E106" t="str">
            <v>ДОЧIРНЄ ПIДПРИЄМСТВО ЖИТОМИРСЬКИЙ ОБЛАВТОДОР ВIДКРИТОГО АКЦIОНЕРНОГО ТОВАРИСТВА "ДЕРЖАВНА АКЦIОНЕРНА КОМПАНIЯ "АВТОМОБIЛЬНI ДОРОГИ УКРАЇНИ"</v>
          </cell>
          <cell r="F106">
            <v>9932.6710999999996</v>
          </cell>
          <cell r="G106">
            <v>10230.369199999999</v>
          </cell>
          <cell r="H106">
            <v>9432.3466000000008</v>
          </cell>
          <cell r="I106">
            <v>10503.1106</v>
          </cell>
          <cell r="J106">
            <v>272.74135999999999</v>
          </cell>
          <cell r="K106">
            <v>0</v>
          </cell>
          <cell r="L106">
            <v>0</v>
          </cell>
          <cell r="M106">
            <v>1387.5012400000001</v>
          </cell>
          <cell r="N106">
            <v>1080.7639999999999</v>
          </cell>
        </row>
        <row r="107">
          <cell r="B107">
            <v>6</v>
          </cell>
          <cell r="C107" t="str">
            <v>ЖИТОМИРСЬКА ОБЛАСТЬ</v>
          </cell>
          <cell r="D107">
            <v>282406</v>
          </cell>
          <cell r="E107" t="str">
            <v>ВIДКРИТЕ АКЦIОНЕРНЕ ТОВАРИСТВО КОРОСТЕНСЬКИЙ ЗАВОД ЗАЛIЗОБЕТОННИХ ШПАЛ</v>
          </cell>
          <cell r="F107">
            <v>8804.4796800000004</v>
          </cell>
          <cell r="G107">
            <v>8987.49</v>
          </cell>
          <cell r="H107">
            <v>9107.9029800000008</v>
          </cell>
          <cell r="I107">
            <v>8993.607</v>
          </cell>
          <cell r="J107">
            <v>6.117</v>
          </cell>
          <cell r="K107">
            <v>0</v>
          </cell>
          <cell r="L107">
            <v>0</v>
          </cell>
          <cell r="M107">
            <v>126.43061</v>
          </cell>
          <cell r="N107">
            <v>-114.29704</v>
          </cell>
        </row>
        <row r="108">
          <cell r="B108">
            <v>6</v>
          </cell>
          <cell r="C108" t="str">
            <v>ЖИТОМИРСЬКА ОБЛАСТЬ</v>
          </cell>
          <cell r="D108">
            <v>1413394</v>
          </cell>
          <cell r="E108" t="str">
            <v>ВIДКРИТЕ АКЦIОНЕРНЕ ТОВАРИСТВО "ЖИТОМИРСЬКИЙ ЗАВОД ОГОРОДЖУВАЛЬНИХ КОНСТРУКЦIЙ"</v>
          </cell>
          <cell r="F108">
            <v>2526.9635400000002</v>
          </cell>
          <cell r="G108">
            <v>2536.0488799999998</v>
          </cell>
          <cell r="H108">
            <v>7542.7671799999998</v>
          </cell>
          <cell r="I108">
            <v>8024.3503000000001</v>
          </cell>
          <cell r="J108">
            <v>5488.3014199999998</v>
          </cell>
          <cell r="K108">
            <v>0</v>
          </cell>
          <cell r="L108">
            <v>0</v>
          </cell>
          <cell r="M108">
            <v>501.93990000000002</v>
          </cell>
          <cell r="N108">
            <v>481.58312999999998</v>
          </cell>
        </row>
        <row r="109">
          <cell r="B109">
            <v>6</v>
          </cell>
          <cell r="C109" t="str">
            <v>ЖИТОМИРСЬКА ОБЛАСТЬ</v>
          </cell>
          <cell r="D109">
            <v>3344071</v>
          </cell>
          <cell r="E109" t="str">
            <v>ВIДКРИТЕ АКЦIОНЕРНЕ ТОВАРИСТВО ПО ГАЗОПОСТАЧАННЮ ТА ГАЗИФIКАЦIЇ "ЖИТОМИРГАЗ"</v>
          </cell>
          <cell r="F109">
            <v>6711.4679400000005</v>
          </cell>
          <cell r="G109">
            <v>6821.1053499999998</v>
          </cell>
          <cell r="H109">
            <v>7817.5346900000004</v>
          </cell>
          <cell r="I109">
            <v>7713.9798300000002</v>
          </cell>
          <cell r="J109">
            <v>892.87447999999995</v>
          </cell>
          <cell r="K109">
            <v>0</v>
          </cell>
          <cell r="L109">
            <v>0</v>
          </cell>
          <cell r="M109">
            <v>235.65958000000001</v>
          </cell>
          <cell r="N109">
            <v>-127.03180999999999</v>
          </cell>
        </row>
        <row r="110">
          <cell r="B110">
            <v>6</v>
          </cell>
          <cell r="C110" t="str">
            <v>ЖИТОМИРСЬКА ОБЛАСТЬ</v>
          </cell>
          <cell r="D110">
            <v>182863</v>
          </cell>
          <cell r="E110" t="str">
            <v>ВIДКРИТЕ АКЦIОНЕРНЕ ТОВАРИСТВО ЖИТОМИРСЬКИЙ МАСЛОЗАВОД</v>
          </cell>
          <cell r="F110">
            <v>2584.8449000000001</v>
          </cell>
          <cell r="G110">
            <v>1435.77459</v>
          </cell>
          <cell r="H110">
            <v>8056.2935799999996</v>
          </cell>
          <cell r="I110">
            <v>7118.4087600000003</v>
          </cell>
          <cell r="J110">
            <v>5682.6341700000003</v>
          </cell>
          <cell r="K110">
            <v>0</v>
          </cell>
          <cell r="L110">
            <v>0</v>
          </cell>
          <cell r="M110">
            <v>442.49113</v>
          </cell>
          <cell r="N110">
            <v>-958.06989999999996</v>
          </cell>
        </row>
        <row r="111">
          <cell r="B111">
            <v>6</v>
          </cell>
          <cell r="C111" t="str">
            <v>ЖИТОМИРСЬКА ОБЛАСТЬ</v>
          </cell>
          <cell r="D111">
            <v>5418342</v>
          </cell>
          <cell r="E111" t="str">
            <v>ТОВАРИСТВО З ОБМЕЖЕНОЮ ВIДПОВIДАЛЬНIСТЮ "БЕРДИЧIВСЬКИЙ ПИВОВАРНИЙ ЗАВОД"</v>
          </cell>
          <cell r="F111">
            <v>5264.8615900000004</v>
          </cell>
          <cell r="G111">
            <v>5243.0476600000002</v>
          </cell>
          <cell r="H111">
            <v>5557.9450399999996</v>
          </cell>
          <cell r="I111">
            <v>5879.6632</v>
          </cell>
          <cell r="J111">
            <v>636.61554000000001</v>
          </cell>
          <cell r="K111">
            <v>0</v>
          </cell>
          <cell r="L111">
            <v>0</v>
          </cell>
          <cell r="M111">
            <v>489.99549000000002</v>
          </cell>
          <cell r="N111">
            <v>321.32916</v>
          </cell>
        </row>
        <row r="112">
          <cell r="B112">
            <v>6</v>
          </cell>
          <cell r="C112" t="str">
            <v>ЖИТОМИРСЬКА ОБЛАСТЬ</v>
          </cell>
          <cell r="D112">
            <v>32085195</v>
          </cell>
          <cell r="E112" t="str">
            <v>ДОЧIРНЄ ПIДПРИЄМСТВО "РИТМ" ТОВАРИСТВА З ОБМЕЖЕНОЮ ВIДПОВIДАЛЬНIСТЮ "РОСТ"</v>
          </cell>
          <cell r="F112">
            <v>2917.0571</v>
          </cell>
          <cell r="G112">
            <v>2676.6192799999999</v>
          </cell>
          <cell r="H112">
            <v>5291.4608200000002</v>
          </cell>
          <cell r="I112">
            <v>5338.4417899999999</v>
          </cell>
          <cell r="J112">
            <v>2661.82251</v>
          </cell>
          <cell r="K112">
            <v>0</v>
          </cell>
          <cell r="L112">
            <v>0</v>
          </cell>
          <cell r="M112">
            <v>50.471789999999999</v>
          </cell>
          <cell r="N112">
            <v>44.515360000000001</v>
          </cell>
        </row>
        <row r="113">
          <cell r="B113">
            <v>6</v>
          </cell>
          <cell r="C113" t="str">
            <v>ЖИТОМИРСЬКА ОБЛАСТЬ</v>
          </cell>
          <cell r="D113">
            <v>382071</v>
          </cell>
          <cell r="E113" t="str">
            <v>ЗАКРИТЕ АКЦIОНЕРНЕ ТОВАРИСТВО "ЖИТОМИРСЬКI ЛАСОЩI"</v>
          </cell>
          <cell r="F113">
            <v>4622.9671600000001</v>
          </cell>
          <cell r="G113">
            <v>6091.7245000000003</v>
          </cell>
          <cell r="H113">
            <v>9145.3117299999994</v>
          </cell>
          <cell r="I113">
            <v>5256.7943100000002</v>
          </cell>
          <cell r="J113">
            <v>-834.93019000000004</v>
          </cell>
          <cell r="K113">
            <v>0</v>
          </cell>
          <cell r="L113">
            <v>0</v>
          </cell>
          <cell r="M113">
            <v>27.902090000000001</v>
          </cell>
          <cell r="N113">
            <v>-3888.5174000000002</v>
          </cell>
        </row>
        <row r="114">
          <cell r="B114">
            <v>6</v>
          </cell>
          <cell r="C114" t="str">
            <v>ЖИТОМИРСЬКА ОБЛАСТЬ</v>
          </cell>
          <cell r="D114">
            <v>30741096</v>
          </cell>
          <cell r="E114" t="str">
            <v>"БЕРДИЧIВСЬКА СОЛОДОВА КОМПАНIЯ"</v>
          </cell>
          <cell r="F114">
            <v>3890.1813099999999</v>
          </cell>
          <cell r="G114">
            <v>3610.3057600000002</v>
          </cell>
          <cell r="H114">
            <v>4908.3676599999999</v>
          </cell>
          <cell r="I114">
            <v>4865.2025100000001</v>
          </cell>
          <cell r="J114">
            <v>1254.8967500000001</v>
          </cell>
          <cell r="K114">
            <v>0</v>
          </cell>
          <cell r="L114">
            <v>0</v>
          </cell>
          <cell r="M114">
            <v>113.57653000000001</v>
          </cell>
          <cell r="N114">
            <v>-43.208300000000001</v>
          </cell>
        </row>
        <row r="115">
          <cell r="B115">
            <v>6</v>
          </cell>
          <cell r="C115" t="str">
            <v>ЖИТОМИРСЬКА ОБЛАСТЬ</v>
          </cell>
          <cell r="D115">
            <v>307230</v>
          </cell>
          <cell r="E115" t="str">
            <v>АКЦIОНЕРНЕ ТОВАРИСТВО ЗАКРИТОГО ТИПУ "УКРАЇНА"</v>
          </cell>
          <cell r="F115">
            <v>3060.3206599999999</v>
          </cell>
          <cell r="G115">
            <v>3041.8872099999999</v>
          </cell>
          <cell r="H115">
            <v>4769.3899000000001</v>
          </cell>
          <cell r="I115">
            <v>4845.5103200000003</v>
          </cell>
          <cell r="J115">
            <v>1803.62311</v>
          </cell>
          <cell r="K115">
            <v>0</v>
          </cell>
          <cell r="L115">
            <v>0</v>
          </cell>
          <cell r="M115">
            <v>75.161739999999995</v>
          </cell>
          <cell r="N115">
            <v>73.746719999999996</v>
          </cell>
        </row>
        <row r="116">
          <cell r="B116">
            <v>6</v>
          </cell>
          <cell r="C116" t="str">
            <v>ЖИТОМИРСЬКА ОБЛАСТЬ</v>
          </cell>
          <cell r="D116">
            <v>30853412</v>
          </cell>
          <cell r="E116" t="str">
            <v>ТОВАРИСТВО З ОБМЕЖЕНОЮ ВIДПОВIДАЛЬНIСТЮ "СПIЛЬНЕ УКРАЇНСЬКО-НIМЕЦЬКЕ ПIДПРИЄМСТВО "АТЕМ-ФРАНК"</v>
          </cell>
          <cell r="F116">
            <v>2570.20444</v>
          </cell>
          <cell r="G116">
            <v>2470.75</v>
          </cell>
          <cell r="H116">
            <v>4765.10034</v>
          </cell>
          <cell r="I116">
            <v>4833.4997800000001</v>
          </cell>
          <cell r="J116">
            <v>2362.7497800000001</v>
          </cell>
          <cell r="K116">
            <v>0</v>
          </cell>
          <cell r="L116">
            <v>0</v>
          </cell>
          <cell r="M116">
            <v>75.369709999999998</v>
          </cell>
          <cell r="N116">
            <v>68.388840000000002</v>
          </cell>
        </row>
        <row r="117">
          <cell r="B117">
            <v>6</v>
          </cell>
          <cell r="C117" t="str">
            <v>ЖИТОМИРСЬКА ОБЛАСТЬ</v>
          </cell>
          <cell r="D117">
            <v>3563198</v>
          </cell>
          <cell r="E117" t="str">
            <v>ВIДКРИТЕ АКЦIОНЕРНЕ ТОВАРИСТВО "АГРОТЕПЛОМАШ"</v>
          </cell>
          <cell r="F117">
            <v>3305.53152</v>
          </cell>
          <cell r="G117">
            <v>3375.67326</v>
          </cell>
          <cell r="H117">
            <v>4233.2470000000003</v>
          </cell>
          <cell r="I117">
            <v>4375.3469500000001</v>
          </cell>
          <cell r="J117">
            <v>999.67368999999997</v>
          </cell>
          <cell r="K117">
            <v>0</v>
          </cell>
          <cell r="L117">
            <v>0</v>
          </cell>
          <cell r="M117">
            <v>226.40090000000001</v>
          </cell>
          <cell r="N117">
            <v>142.09893</v>
          </cell>
        </row>
        <row r="118">
          <cell r="B118">
            <v>6</v>
          </cell>
          <cell r="C118" t="str">
            <v>ЖИТОМИРСЬКА ОБЛАСТЬ</v>
          </cell>
          <cell r="D118">
            <v>13560309</v>
          </cell>
          <cell r="E118" t="str">
            <v>ТОВАРИСТВО З ОБМЕЖЕНОЮ ВIДПОВIДАЛЬНIСТЮ "ЕКТА-ПРОМ"</v>
          </cell>
          <cell r="F118">
            <v>1313.5727899999999</v>
          </cell>
          <cell r="G118">
            <v>1557.9141299999999</v>
          </cell>
          <cell r="H118">
            <v>3855.6453999999999</v>
          </cell>
          <cell r="I118">
            <v>4090.1383000000001</v>
          </cell>
          <cell r="J118">
            <v>2532.22417</v>
          </cell>
          <cell r="K118">
            <v>0</v>
          </cell>
          <cell r="L118">
            <v>0</v>
          </cell>
          <cell r="M118">
            <v>486.29313999999999</v>
          </cell>
          <cell r="N118">
            <v>234.49288999999999</v>
          </cell>
        </row>
        <row r="119">
          <cell r="B119">
            <v>6</v>
          </cell>
          <cell r="C119" t="str">
            <v>ЖИТОМИРСЬКА ОБЛАСТЬ</v>
          </cell>
          <cell r="D119">
            <v>5478806</v>
          </cell>
          <cell r="E119" t="str">
            <v>ЖИТОМИРСЬКЕ ОРЕНДНЕ ПIДПРИЄМСТВО ТЕПЛОВИХ МЕРЕЖ "ЖИТОМИРТЕПЛОКОМУНЕНЕРГО"</v>
          </cell>
          <cell r="F119">
            <v>2453.9153200000001</v>
          </cell>
          <cell r="G119">
            <v>2979.5092800000002</v>
          </cell>
          <cell r="H119">
            <v>3645.24658</v>
          </cell>
          <cell r="I119">
            <v>3901.8193099999999</v>
          </cell>
          <cell r="J119">
            <v>922.31002999999998</v>
          </cell>
          <cell r="K119">
            <v>0</v>
          </cell>
          <cell r="L119">
            <v>0</v>
          </cell>
          <cell r="M119">
            <v>448.72564999999997</v>
          </cell>
          <cell r="N119">
            <v>99.271090000000001</v>
          </cell>
        </row>
        <row r="120">
          <cell r="B120">
            <v>6</v>
          </cell>
          <cell r="C120" t="str">
            <v>ЖИТОМИРСЬКА ОБЛАСТЬ</v>
          </cell>
          <cell r="D120">
            <v>1374567</v>
          </cell>
          <cell r="E120" t="str">
            <v>ВIДКРИТЕ АКЦIОНЕРНЕ ТОВАРИСТВО "КОРОСТЕНСЬКИЙ ЩЕБЗАВОД"</v>
          </cell>
          <cell r="F120">
            <v>3319.3069799999998</v>
          </cell>
          <cell r="G120">
            <v>3326.7915899999998</v>
          </cell>
          <cell r="H120">
            <v>3614.8610899999999</v>
          </cell>
          <cell r="I120">
            <v>3635.9177399999999</v>
          </cell>
          <cell r="J120">
            <v>309.12615</v>
          </cell>
          <cell r="K120">
            <v>0</v>
          </cell>
          <cell r="L120">
            <v>0</v>
          </cell>
          <cell r="M120">
            <v>38.291519999999998</v>
          </cell>
          <cell r="N120">
            <v>21.056650000000001</v>
          </cell>
        </row>
        <row r="121">
          <cell r="B121">
            <v>6</v>
          </cell>
          <cell r="C121" t="str">
            <v>ЖИТОМИРСЬКА ОБЛАСТЬ</v>
          </cell>
          <cell r="D121">
            <v>31106292</v>
          </cell>
          <cell r="E121" t="str">
            <v>ТОВАРИСТВО З ОБМЕЖЕНОЮ ВIДПОВIДАЛЬНIСТЮ ФАБРИКА "КЛАСУМ"</v>
          </cell>
          <cell r="F121">
            <v>3145.0802199999998</v>
          </cell>
          <cell r="G121">
            <v>3136.3273899999999</v>
          </cell>
          <cell r="H121">
            <v>3290.5839599999999</v>
          </cell>
          <cell r="I121">
            <v>3546.0282999999999</v>
          </cell>
          <cell r="J121">
            <v>409.70091000000002</v>
          </cell>
          <cell r="K121">
            <v>0</v>
          </cell>
          <cell r="L121">
            <v>0</v>
          </cell>
          <cell r="M121">
            <v>235.44359</v>
          </cell>
          <cell r="N121">
            <v>229.51485</v>
          </cell>
        </row>
        <row r="122">
          <cell r="B122">
            <v>7</v>
          </cell>
          <cell r="C122" t="str">
            <v>ЗАКАРПАТСЬКА ОБЛАСТЬ</v>
          </cell>
          <cell r="D122">
            <v>30913130</v>
          </cell>
          <cell r="E122" t="str">
            <v>ЗАКРИТЕ АКЦIОНЕРНЕ ТОВАРИСТВО "ЄВРОКАР"</v>
          </cell>
          <cell r="F122">
            <v>80251.653399999996</v>
          </cell>
          <cell r="G122">
            <v>82056.463699999993</v>
          </cell>
          <cell r="H122">
            <v>115519.40399999999</v>
          </cell>
          <cell r="I122">
            <v>117779.482</v>
          </cell>
          <cell r="J122">
            <v>35723.018499999998</v>
          </cell>
          <cell r="K122">
            <v>7.1190000000000003E-2</v>
          </cell>
          <cell r="L122">
            <v>7.1190000000000003E-2</v>
          </cell>
          <cell r="M122">
            <v>4634.2731599999997</v>
          </cell>
          <cell r="N122">
            <v>2259.89768</v>
          </cell>
        </row>
        <row r="123">
          <cell r="B123">
            <v>7</v>
          </cell>
          <cell r="C123" t="str">
            <v>ЗАКАРПАТСЬКА ОБЛАСТЬ</v>
          </cell>
          <cell r="D123">
            <v>131529</v>
          </cell>
          <cell r="E123" t="str">
            <v>ВIДКРИТЕ АКЦIОНЕРНЕ ТОВАРИСТВО "ЕНЕРГОПОСТАЧАЛЬНА КОМПАНIЯ "ЗАКАРПАТТЯОБЛЕНЕРГО"</v>
          </cell>
          <cell r="F123">
            <v>12613.557000000001</v>
          </cell>
          <cell r="G123">
            <v>11590.575199999999</v>
          </cell>
          <cell r="H123">
            <v>17319.042099999999</v>
          </cell>
          <cell r="I123">
            <v>22527.7372</v>
          </cell>
          <cell r="J123">
            <v>10937.162</v>
          </cell>
          <cell r="K123">
            <v>0</v>
          </cell>
          <cell r="L123">
            <v>-1616.1588999999999</v>
          </cell>
          <cell r="M123">
            <v>3408.12401</v>
          </cell>
          <cell r="N123">
            <v>3406.5955600000002</v>
          </cell>
        </row>
        <row r="124">
          <cell r="B124">
            <v>7</v>
          </cell>
          <cell r="C124" t="str">
            <v>ЗАКАРПАТСЬКА ОБЛАСТЬ</v>
          </cell>
          <cell r="D124">
            <v>412122</v>
          </cell>
          <cell r="E124" t="str">
            <v>ОРЕНДНЕ ПIДПРИЄМСТВО "УЖГОРОДСЬКИЙ КОНЬЯЧНИЙ ЗАВОД"</v>
          </cell>
          <cell r="F124">
            <v>18942.440900000001</v>
          </cell>
          <cell r="G124">
            <v>22701.845000000001</v>
          </cell>
          <cell r="H124">
            <v>22466.2228</v>
          </cell>
          <cell r="I124">
            <v>21154.309600000001</v>
          </cell>
          <cell r="J124">
            <v>-1547.5354</v>
          </cell>
          <cell r="K124">
            <v>0</v>
          </cell>
          <cell r="L124">
            <v>0</v>
          </cell>
          <cell r="M124">
            <v>1582.9793199999999</v>
          </cell>
          <cell r="N124">
            <v>-2231.9151000000002</v>
          </cell>
        </row>
        <row r="125">
          <cell r="B125">
            <v>7</v>
          </cell>
          <cell r="C125" t="str">
            <v>ЗАКАРПАТСЬКА ОБЛАСТЬ</v>
          </cell>
          <cell r="D125">
            <v>31179046</v>
          </cell>
          <cell r="E125" t="str">
            <v>ДОЧIРНЄ ПIДПРИЄМСТВО "ЗАКАРПАТСЬКИЙ ОБЛАВТОДОР" ВIДКРИТОГО АКЦIОНЕРНОГО ТОВАРИСТВА "ДЕРЖАВНА АКЦIОНЕРНА КОМПАНIЯ "АВТОМОБIЛЬНI ДОРОГИ УКРАЇНИ"</v>
          </cell>
          <cell r="F125">
            <v>5176.6349200000004</v>
          </cell>
          <cell r="G125">
            <v>5474.13141</v>
          </cell>
          <cell r="H125">
            <v>6670.7641100000001</v>
          </cell>
          <cell r="I125">
            <v>7843.7139200000001</v>
          </cell>
          <cell r="J125">
            <v>2369.5825100000002</v>
          </cell>
          <cell r="K125">
            <v>0</v>
          </cell>
          <cell r="L125">
            <v>0</v>
          </cell>
          <cell r="M125">
            <v>1187.53061</v>
          </cell>
          <cell r="N125">
            <v>1172.94811</v>
          </cell>
        </row>
        <row r="126">
          <cell r="B126">
            <v>7</v>
          </cell>
          <cell r="C126" t="str">
            <v>ЗАКАРПАТСЬКА ОБЛАСТЬ</v>
          </cell>
          <cell r="D126">
            <v>22091380</v>
          </cell>
          <cell r="E126" t="str">
            <v>СПIЛЬНЕ УКРАЄНСЬКО-ГIБРАЛТАРСЬКЕ ПIДПРИЄМСТВО"КОТНАР" У ФОРМI АКЦIОНЕРНОГО ТОВАРИСТВА ЗАКРИТОГО ТИПУ</v>
          </cell>
          <cell r="F126">
            <v>6494.6449499999999</v>
          </cell>
          <cell r="G126">
            <v>7680.5460599999997</v>
          </cell>
          <cell r="H126">
            <v>6079.4257200000002</v>
          </cell>
          <cell r="I126">
            <v>6740.1721100000004</v>
          </cell>
          <cell r="J126">
            <v>-940.37395000000004</v>
          </cell>
          <cell r="K126">
            <v>0</v>
          </cell>
          <cell r="L126">
            <v>0</v>
          </cell>
          <cell r="M126">
            <v>997.31674999999996</v>
          </cell>
          <cell r="N126">
            <v>997.31674999999996</v>
          </cell>
        </row>
        <row r="127">
          <cell r="B127">
            <v>7</v>
          </cell>
          <cell r="C127" t="str">
            <v>ЗАКАРПАТСЬКА ОБЛАСТЬ</v>
          </cell>
          <cell r="D127">
            <v>22079373</v>
          </cell>
          <cell r="E127" t="str">
            <v>СПIЛЬНЕ УКРАЄНСЬКО-АМЕРИКАНСЬКО-РОСIЙСЬКЕ ПIДПРИЄМСТВО У ФОРМI ТОВАРИСТВА З ОБМЕЖЕНОЮ ВIДПОВIДАЛЬНIСТЮ "АЙСБЕРГ"</v>
          </cell>
          <cell r="F127">
            <v>4877.9365600000001</v>
          </cell>
          <cell r="G127">
            <v>5646.1070399999999</v>
          </cell>
          <cell r="H127">
            <v>5516.4258499999996</v>
          </cell>
          <cell r="I127">
            <v>5916.0513199999996</v>
          </cell>
          <cell r="J127">
            <v>269.94427999999999</v>
          </cell>
          <cell r="K127">
            <v>0</v>
          </cell>
          <cell r="L127">
            <v>0</v>
          </cell>
          <cell r="M127">
            <v>635.20038</v>
          </cell>
          <cell r="N127">
            <v>635.20038</v>
          </cell>
        </row>
        <row r="128">
          <cell r="B128">
            <v>7</v>
          </cell>
          <cell r="C128" t="str">
            <v>ЗАКАРПАТСЬКА ОБЛАСТЬ</v>
          </cell>
          <cell r="D128">
            <v>22111964</v>
          </cell>
          <cell r="E128" t="str">
            <v>ЗАКАРПАТСЬКА ФIЛIЯ ЗАКРИТОГО АКЦIОНЕРНОГО ТОВАРИСТВА "УКРАЇНСЬКИЙ МОБIЛЬНИЙ ЗВ'ЯЗОК"</v>
          </cell>
          <cell r="F128">
            <v>4103.87</v>
          </cell>
          <cell r="G128">
            <v>4103.87</v>
          </cell>
          <cell r="H128">
            <v>4254.2179999999998</v>
          </cell>
          <cell r="I128">
            <v>4254.2179999999998</v>
          </cell>
          <cell r="J128">
            <v>150.34800000000001</v>
          </cell>
          <cell r="K128">
            <v>0</v>
          </cell>
          <cell r="L128">
            <v>0</v>
          </cell>
          <cell r="M128">
            <v>5.994E-2</v>
          </cell>
          <cell r="N128">
            <v>0</v>
          </cell>
        </row>
        <row r="129">
          <cell r="B129">
            <v>7</v>
          </cell>
          <cell r="C129" t="str">
            <v>ЗАКАРПАТСЬКА ОБЛАСТЬ</v>
          </cell>
          <cell r="D129">
            <v>2649977</v>
          </cell>
          <cell r="E129" t="str">
            <v>ДОЧIРНЄ ПIДПРИЄМСТВО САНАТОРIЙ "СОНЯЧНЕ ЗАКАРПАТТЯ" ЗАТ ЛIКУВАЛЬНО-ОЗДОРОВЧИХ ЗАКЛАДIВ ПРОФ "УКРПРОФОЗДОРОВНИЦЯ</v>
          </cell>
          <cell r="F129">
            <v>2993.4677999999999</v>
          </cell>
          <cell r="G129">
            <v>2998.78431</v>
          </cell>
          <cell r="H129">
            <v>3757.4848099999999</v>
          </cell>
          <cell r="I129">
            <v>3968.8976699999998</v>
          </cell>
          <cell r="J129">
            <v>970.11335999999994</v>
          </cell>
          <cell r="K129">
            <v>0</v>
          </cell>
          <cell r="L129">
            <v>-8.9169999999999999E-2</v>
          </cell>
          <cell r="M129">
            <v>225.95307</v>
          </cell>
          <cell r="N129">
            <v>211.32301000000001</v>
          </cell>
        </row>
        <row r="130">
          <cell r="B130">
            <v>7</v>
          </cell>
          <cell r="C130" t="str">
            <v>ЗАКАРПАТСЬКА ОБЛАСТЬ</v>
          </cell>
          <cell r="D130">
            <v>5528259</v>
          </cell>
          <cell r="E130" t="str">
            <v>ВIДКРИТЕ АКЦIОНЕРНЕ ТОВАРИСТВО "ПЛОДООВОЧ"</v>
          </cell>
          <cell r="F130">
            <v>863.35383999999999</v>
          </cell>
          <cell r="G130">
            <v>741.55488000000003</v>
          </cell>
          <cell r="H130">
            <v>2302.76962</v>
          </cell>
          <cell r="I130">
            <v>3541.8868699999998</v>
          </cell>
          <cell r="J130">
            <v>2800.3319900000001</v>
          </cell>
          <cell r="K130">
            <v>0</v>
          </cell>
          <cell r="L130">
            <v>0</v>
          </cell>
          <cell r="M130">
            <v>751.02468999999996</v>
          </cell>
          <cell r="N130">
            <v>738.39215999999999</v>
          </cell>
        </row>
        <row r="131">
          <cell r="B131">
            <v>7</v>
          </cell>
          <cell r="C131" t="str">
            <v>ЗАКАРПАТСЬКА ОБЛАСТЬ</v>
          </cell>
          <cell r="D131">
            <v>20455240</v>
          </cell>
          <cell r="E131" t="str">
            <v>ПРИВАТНЕ ПIДПРИЄМСТВО "КАРНIКА"</v>
          </cell>
          <cell r="F131">
            <v>2392.0141699999999</v>
          </cell>
          <cell r="G131">
            <v>2352.6611699999999</v>
          </cell>
          <cell r="H131">
            <v>2906.2477899999999</v>
          </cell>
          <cell r="I131">
            <v>3363.0677900000001</v>
          </cell>
          <cell r="J131">
            <v>1010.40662</v>
          </cell>
          <cell r="K131">
            <v>0</v>
          </cell>
          <cell r="L131">
            <v>0</v>
          </cell>
          <cell r="M131">
            <v>456.82215000000002</v>
          </cell>
          <cell r="N131">
            <v>456.82</v>
          </cell>
        </row>
        <row r="132">
          <cell r="B132">
            <v>7</v>
          </cell>
          <cell r="C132" t="str">
            <v>ЗАКАРПАТСЬКА ОБЛАСТЬ</v>
          </cell>
          <cell r="D132">
            <v>22083669</v>
          </cell>
          <cell r="E132" t="str">
            <v>ТОВАРИСТВО З ОБМЕЖЕНОЮ ВIДПОВIДАЛЬНIСТЮ "УНIВЕРСАЛ-М"</v>
          </cell>
          <cell r="F132">
            <v>2286.8150799999999</v>
          </cell>
          <cell r="G132">
            <v>2390.6939400000001</v>
          </cell>
          <cell r="H132">
            <v>2464.8906299999999</v>
          </cell>
          <cell r="I132">
            <v>2786.9076300000002</v>
          </cell>
          <cell r="J132">
            <v>396.21368999999999</v>
          </cell>
          <cell r="K132">
            <v>0</v>
          </cell>
          <cell r="L132">
            <v>0</v>
          </cell>
          <cell r="M132">
            <v>427.17406</v>
          </cell>
          <cell r="N132">
            <v>322.017</v>
          </cell>
        </row>
        <row r="133">
          <cell r="B133">
            <v>7</v>
          </cell>
          <cell r="C133" t="str">
            <v>ЗАКАРПАТСЬКА ОБЛАСТЬ</v>
          </cell>
          <cell r="D133">
            <v>1037092</v>
          </cell>
          <cell r="E133" t="str">
            <v>ВIДКРИТЕ АКЦIОНЕРНЕ ТОВАРИСТВО "ВИНОГРАДIВСЬКА ПЕРЕСУВНА МЕХАНIЗОВАНА КОЛОНА №78"</v>
          </cell>
          <cell r="F133">
            <v>2018.9525699999999</v>
          </cell>
          <cell r="G133">
            <v>2191.8226199999999</v>
          </cell>
          <cell r="H133">
            <v>2427.1972599999999</v>
          </cell>
          <cell r="I133">
            <v>2686.0823</v>
          </cell>
          <cell r="J133">
            <v>494.25968</v>
          </cell>
          <cell r="K133">
            <v>0</v>
          </cell>
          <cell r="L133">
            <v>0</v>
          </cell>
          <cell r="M133">
            <v>434.05826999999999</v>
          </cell>
          <cell r="N133">
            <v>258.88467000000003</v>
          </cell>
        </row>
        <row r="134">
          <cell r="B134">
            <v>7</v>
          </cell>
          <cell r="C134" t="str">
            <v>ЗАКАРПАТСЬКА ОБЛАСТЬ</v>
          </cell>
          <cell r="D134">
            <v>30104493</v>
          </cell>
          <cell r="E134" t="str">
            <v>ТОВАРИСТВО З ОБМЕЖЕНОЮ ВIДПОВIДАЛЬНIСТЮ "ЗАВОД "КОНВЕКТОР"</v>
          </cell>
          <cell r="F134">
            <v>2052.7278099999999</v>
          </cell>
          <cell r="G134">
            <v>2052.7271000000001</v>
          </cell>
          <cell r="H134">
            <v>2307.6967</v>
          </cell>
          <cell r="I134">
            <v>2578.2147</v>
          </cell>
          <cell r="J134">
            <v>525.48760000000004</v>
          </cell>
          <cell r="K134">
            <v>0</v>
          </cell>
          <cell r="L134">
            <v>0</v>
          </cell>
          <cell r="M134">
            <v>270.51870000000002</v>
          </cell>
          <cell r="N134">
            <v>270.51799999999997</v>
          </cell>
        </row>
        <row r="135">
          <cell r="B135">
            <v>7</v>
          </cell>
          <cell r="C135" t="str">
            <v>ЗАКАРПАТСЬКА ОБЛАСТЬ</v>
          </cell>
          <cell r="D135">
            <v>371512</v>
          </cell>
          <cell r="E135" t="str">
            <v>ВIДКРИТЕ АКЦIОНЕРНЕ ТОВАРИСТВО "СВАЛЯВСЬКI МIНЕРАЛЬНI ВОДИ"</v>
          </cell>
          <cell r="F135">
            <v>1709.52037</v>
          </cell>
          <cell r="G135">
            <v>1677.2774899999999</v>
          </cell>
          <cell r="H135">
            <v>2230.28863</v>
          </cell>
          <cell r="I135">
            <v>2429.66374</v>
          </cell>
          <cell r="J135">
            <v>752.38625000000002</v>
          </cell>
          <cell r="K135">
            <v>0</v>
          </cell>
          <cell r="L135">
            <v>0</v>
          </cell>
          <cell r="M135">
            <v>204.88930999999999</v>
          </cell>
          <cell r="N135">
            <v>199.37499</v>
          </cell>
        </row>
        <row r="136">
          <cell r="B136">
            <v>7</v>
          </cell>
          <cell r="C136" t="str">
            <v>ЗАКАРПАТСЬКА ОБЛАСТЬ</v>
          </cell>
          <cell r="D136">
            <v>453256</v>
          </cell>
          <cell r="E136" t="str">
            <v>ВIДКРИТЕ АКЦIОНЕРНЕ ТОВАРИСТВО "УЖГОРОДМОЛОКО"</v>
          </cell>
          <cell r="F136">
            <v>4.4103599999999998</v>
          </cell>
          <cell r="G136">
            <v>5.8125600000000004</v>
          </cell>
          <cell r="H136">
            <v>2361.2469299999998</v>
          </cell>
          <cell r="I136">
            <v>2397.1907900000001</v>
          </cell>
          <cell r="J136">
            <v>2391.3782299999998</v>
          </cell>
          <cell r="K136">
            <v>0</v>
          </cell>
          <cell r="L136">
            <v>0</v>
          </cell>
          <cell r="M136">
            <v>29.487860000000001</v>
          </cell>
          <cell r="N136">
            <v>28.556339999999999</v>
          </cell>
        </row>
        <row r="137">
          <cell r="B137">
            <v>7</v>
          </cell>
          <cell r="C137" t="str">
            <v>ЗАКАРПАТСЬКА ОБЛАСТЬ</v>
          </cell>
          <cell r="D137">
            <v>22073637</v>
          </cell>
          <cell r="E137" t="str">
            <v>УКРАЄНСЬКО-АВСТРIЙСЬКЕ ПIДПРИЄМСТВО З IНОЗЕМНИМИ IНВЕСТИЦIЯМИ У ФОРМI ТОВАРИСТВА З ОБМЕЖЕНОЮ ВIДПОВIДАЛЬНIСТЮ " ФIШЕР-МУКАЧЕВО"</v>
          </cell>
          <cell r="F137">
            <v>-1691.9463000000001</v>
          </cell>
          <cell r="G137">
            <v>-5631.9578000000001</v>
          </cell>
          <cell r="H137">
            <v>-1323.1686</v>
          </cell>
          <cell r="I137">
            <v>2256.65697</v>
          </cell>
          <cell r="J137">
            <v>7888.61481</v>
          </cell>
          <cell r="K137">
            <v>0</v>
          </cell>
          <cell r="L137">
            <v>0</v>
          </cell>
          <cell r="M137">
            <v>4579.5254999999997</v>
          </cell>
          <cell r="N137">
            <v>3627.8957399999999</v>
          </cell>
        </row>
        <row r="138">
          <cell r="B138">
            <v>7</v>
          </cell>
          <cell r="C138" t="str">
            <v>ЗАКАРПАТСЬКА ОБЛАСТЬ</v>
          </cell>
          <cell r="D138">
            <v>31326993</v>
          </cell>
          <cell r="E138" t="str">
            <v>ТОВАРИСТВО З ОБМЕЖЕНОЮ ВIДПОВIДАЛЬНIСТЮ " ЗАКАРПАТСЬКА ПРОДОВОЛЬЧА ГРУПА "</v>
          </cell>
          <cell r="F138">
            <v>1771.7058199999999</v>
          </cell>
          <cell r="G138">
            <v>1881.2070200000001</v>
          </cell>
          <cell r="H138">
            <v>1764.3357900000001</v>
          </cell>
          <cell r="I138">
            <v>2208.8147899999999</v>
          </cell>
          <cell r="J138">
            <v>327.60777000000002</v>
          </cell>
          <cell r="K138">
            <v>0</v>
          </cell>
          <cell r="L138">
            <v>0</v>
          </cell>
          <cell r="M138">
            <v>128.20571000000001</v>
          </cell>
          <cell r="N138">
            <v>66.484700000000004</v>
          </cell>
        </row>
        <row r="139">
          <cell r="B139">
            <v>7</v>
          </cell>
          <cell r="C139" t="str">
            <v>ЗАКАРПАТСЬКА ОБЛАСТЬ</v>
          </cell>
          <cell r="D139">
            <v>26530474</v>
          </cell>
          <cell r="E139" t="str">
            <v>ФIЛIЯ АКЦIОНЕРНОГО КОМЕРЦIЙНОГО БАНКУ "РАЙФФАЙЗЕНБАНК УКРАЇНА" В М.УЖГОРОДI</v>
          </cell>
          <cell r="F139">
            <v>225.34377000000001</v>
          </cell>
          <cell r="G139">
            <v>225.34616</v>
          </cell>
          <cell r="H139">
            <v>1989.6287</v>
          </cell>
          <cell r="I139">
            <v>1989.62643</v>
          </cell>
          <cell r="J139">
            <v>1764.28027</v>
          </cell>
          <cell r="K139">
            <v>0</v>
          </cell>
          <cell r="L139">
            <v>0</v>
          </cell>
          <cell r="M139">
            <v>1.2E-4</v>
          </cell>
          <cell r="N139">
            <v>-2.2699999999999999E-3</v>
          </cell>
        </row>
        <row r="140">
          <cell r="B140">
            <v>7</v>
          </cell>
          <cell r="C140" t="str">
            <v>ЗАКАРПАТСЬКА ОБЛАСТЬ</v>
          </cell>
          <cell r="D140">
            <v>8596883</v>
          </cell>
          <cell r="E140" t="str">
            <v>ВIДДIЛ ДЕРЖАВНОЇ СЛУЖБИ ОХОРОНИ ПРИ УМВС УКРАЇНИ В ЗАКАРПАТСЬКIЙ ОБЛАСТI</v>
          </cell>
          <cell r="F140">
            <v>1771.9856400000001</v>
          </cell>
          <cell r="G140">
            <v>1771.9856400000001</v>
          </cell>
          <cell r="H140">
            <v>1811.55171</v>
          </cell>
          <cell r="I140">
            <v>1977.3542</v>
          </cell>
          <cell r="J140">
            <v>205.36856</v>
          </cell>
          <cell r="K140">
            <v>0</v>
          </cell>
          <cell r="L140">
            <v>0</v>
          </cell>
          <cell r="M140">
            <v>171.24091999999999</v>
          </cell>
          <cell r="N140">
            <v>165.80249000000001</v>
          </cell>
        </row>
        <row r="141">
          <cell r="B141">
            <v>7</v>
          </cell>
          <cell r="C141" t="str">
            <v>ЗАКАРПАТСЬКА ОБЛАСТЬ</v>
          </cell>
          <cell r="D141">
            <v>30953330</v>
          </cell>
          <cell r="E141" t="str">
            <v>ТОВАРИСТВО З ОБМЕЖЕНОЮ ВIДПОВIДАЛЬНIСТЮ "НIДАН+"</v>
          </cell>
          <cell r="F141">
            <v>-299.54286000000002</v>
          </cell>
          <cell r="G141">
            <v>-401.72421000000003</v>
          </cell>
          <cell r="H141">
            <v>2023.2936500000001</v>
          </cell>
          <cell r="I141">
            <v>1974.1316999999999</v>
          </cell>
          <cell r="J141">
            <v>2375.8559100000002</v>
          </cell>
          <cell r="K141">
            <v>0</v>
          </cell>
          <cell r="L141">
            <v>0</v>
          </cell>
          <cell r="M141">
            <v>504.97761000000003</v>
          </cell>
          <cell r="N141">
            <v>504.97761000000003</v>
          </cell>
        </row>
        <row r="142">
          <cell r="B142">
            <v>8</v>
          </cell>
          <cell r="C142" t="str">
            <v>ЗАПОРIЗЬКА ОБЛАСТЬ</v>
          </cell>
          <cell r="D142">
            <v>32096432</v>
          </cell>
          <cell r="E142" t="str">
            <v>ДОЧIРНЄ ПIДПРИЄМСТВО "IМIДЖ ХОЛДИНГ" АКЦIОНЕРНОЄ КОМПАНIЄ "IМIДЖ ХОЛДИНГ АПС"</v>
          </cell>
          <cell r="F142">
            <v>165024.84400000001</v>
          </cell>
          <cell r="G142">
            <v>260837.383</v>
          </cell>
          <cell r="H142">
            <v>437067.27100000001</v>
          </cell>
          <cell r="I142">
            <v>555397.696</v>
          </cell>
          <cell r="J142">
            <v>294560.31300000002</v>
          </cell>
          <cell r="K142">
            <v>0</v>
          </cell>
          <cell r="L142">
            <v>-2829.0702999999999</v>
          </cell>
          <cell r="M142">
            <v>230456.96799999999</v>
          </cell>
          <cell r="N142">
            <v>115040.817</v>
          </cell>
        </row>
        <row r="143">
          <cell r="B143">
            <v>8</v>
          </cell>
          <cell r="C143" t="str">
            <v>ЗАПОРIЗЬКА ОБЛАСТЬ</v>
          </cell>
          <cell r="D143">
            <v>25480917</v>
          </cell>
          <cell r="E143" t="str">
            <v>ЗАКРИТЕ АКЦIОНЕРНЕ ТОВАРИСТВО З IНОЗЕМНОЮ IНВЕСТИЦIЄЮ "ЗАПОРIЗЬКИЙ АВТОМОБIЛЕБУДIВНИЙ ЗАВОД"</v>
          </cell>
          <cell r="F143">
            <v>253165.266</v>
          </cell>
          <cell r="G143">
            <v>202285.82699999999</v>
          </cell>
          <cell r="H143">
            <v>296507.01500000001</v>
          </cell>
          <cell r="I143">
            <v>304788.78700000001</v>
          </cell>
          <cell r="J143">
            <v>102502.959</v>
          </cell>
          <cell r="K143">
            <v>0</v>
          </cell>
          <cell r="L143">
            <v>0</v>
          </cell>
          <cell r="M143">
            <v>8308.8997299999992</v>
          </cell>
          <cell r="N143">
            <v>8279.5994599999995</v>
          </cell>
        </row>
        <row r="144">
          <cell r="B144">
            <v>8</v>
          </cell>
          <cell r="C144" t="str">
            <v>ЗАПОРIЗЬКА ОБЛАСТЬ</v>
          </cell>
          <cell r="D144">
            <v>130872</v>
          </cell>
          <cell r="E144" t="str">
            <v>ВIДКРИТЕ АКЦIОНЕРНЕ ТОВАРИСТВО "ДНIПРОЕНЕРГО"</v>
          </cell>
          <cell r="F144">
            <v>266738.17300000001</v>
          </cell>
          <cell r="G144">
            <v>278682.679</v>
          </cell>
          <cell r="H144">
            <v>206539.859</v>
          </cell>
          <cell r="I144">
            <v>218911.859</v>
          </cell>
          <cell r="J144">
            <v>-59770.821000000004</v>
          </cell>
          <cell r="K144">
            <v>0</v>
          </cell>
          <cell r="L144">
            <v>-364.38900999999998</v>
          </cell>
          <cell r="M144">
            <v>8840.7079200000007</v>
          </cell>
          <cell r="N144">
            <v>8840.70759</v>
          </cell>
        </row>
        <row r="145">
          <cell r="B145">
            <v>8</v>
          </cell>
          <cell r="C145" t="str">
            <v>ЗАПОРIЗЬКА ОБЛАСТЬ</v>
          </cell>
          <cell r="D145">
            <v>194731</v>
          </cell>
          <cell r="E145" t="str">
            <v>КАЗЕННЕ ПIДПРИЄМСТВО "ЗАПОРIЗЬКИЙ ТИТАНО-МАГНIЄВИЙ КОМБIНАТ"</v>
          </cell>
          <cell r="F145">
            <v>80188.746199999994</v>
          </cell>
          <cell r="G145">
            <v>80658.745999999999</v>
          </cell>
          <cell r="H145">
            <v>162382.29999999999</v>
          </cell>
          <cell r="I145">
            <v>169828.81599999999</v>
          </cell>
          <cell r="J145">
            <v>89170.069699999993</v>
          </cell>
          <cell r="K145">
            <v>0</v>
          </cell>
          <cell r="L145">
            <v>0</v>
          </cell>
          <cell r="M145">
            <v>11648.773300000001</v>
          </cell>
          <cell r="N145">
            <v>7446.3915399999996</v>
          </cell>
        </row>
        <row r="146">
          <cell r="B146">
            <v>8</v>
          </cell>
          <cell r="C146" t="str">
            <v>ЗАПОРIЗЬКА ОБЛАСТЬ</v>
          </cell>
          <cell r="D146">
            <v>377511</v>
          </cell>
          <cell r="E146" t="str">
            <v>ВIДКРИТЕ АКЦIОНЕРНЕ ТОВАРИСТВО ПИВО-БЕЗАЛКОГОЛЬНИЙ КОМБIНАТ "СЛАВУТИЧ"</v>
          </cell>
          <cell r="F146">
            <v>129125.33500000001</v>
          </cell>
          <cell r="G146">
            <v>127688.924</v>
          </cell>
          <cell r="H146">
            <v>115528.97</v>
          </cell>
          <cell r="I146">
            <v>115853.065</v>
          </cell>
          <cell r="J146">
            <v>-11835.859</v>
          </cell>
          <cell r="K146">
            <v>0</v>
          </cell>
          <cell r="L146">
            <v>0</v>
          </cell>
          <cell r="M146">
            <v>507.86500999999998</v>
          </cell>
          <cell r="N146">
            <v>290.36590000000001</v>
          </cell>
        </row>
        <row r="147">
          <cell r="B147">
            <v>8</v>
          </cell>
          <cell r="C147" t="str">
            <v>ЗАПОРIЗЬКА ОБЛАСТЬ</v>
          </cell>
          <cell r="D147">
            <v>19355964</v>
          </cell>
          <cell r="E147" t="str">
            <v>ВIДОКРЕМЛЕНИЙ ПIДРОЗДIЛ "ЗАПОРIЗЬКА АТОМНА ЕЛЕКТРИЧНА СТАНЦIЯ " ДЕРЖАВНОГО ПIДПРИЄМСТВА "НАЦIОНАЛЬНА АТОМНА ЕНЕРГОГЕНЕРУЮЧА КОМПАНIЯ "ЕНЕРГОАТОМ"</v>
          </cell>
          <cell r="F147">
            <v>60179.949099999998</v>
          </cell>
          <cell r="G147">
            <v>97105.2261</v>
          </cell>
          <cell r="H147">
            <v>145847.58199999999</v>
          </cell>
          <cell r="I147">
            <v>102702.348</v>
          </cell>
          <cell r="J147">
            <v>5597.1218200000003</v>
          </cell>
          <cell r="K147">
            <v>0</v>
          </cell>
          <cell r="L147">
            <v>-17521.933000000001</v>
          </cell>
          <cell r="M147">
            <v>1401.1740500000001</v>
          </cell>
          <cell r="N147">
            <v>-60694.902000000002</v>
          </cell>
        </row>
        <row r="148">
          <cell r="B148">
            <v>8</v>
          </cell>
          <cell r="C148" t="str">
            <v>ЗАПОРIЗЬКА ОБЛАСТЬ</v>
          </cell>
          <cell r="D148">
            <v>191224</v>
          </cell>
          <cell r="E148" t="str">
            <v>ВIДКРИТЕ АКЦIОНЕРНЕ ТОВАРИСТВО "ЗАПОРОЖКОКС"</v>
          </cell>
          <cell r="F148">
            <v>95307.209499999997</v>
          </cell>
          <cell r="G148">
            <v>92529.313899999994</v>
          </cell>
          <cell r="H148">
            <v>71387.785699999993</v>
          </cell>
          <cell r="I148">
            <v>89338.612399999998</v>
          </cell>
          <cell r="J148">
            <v>-3190.7015999999999</v>
          </cell>
          <cell r="K148">
            <v>0</v>
          </cell>
          <cell r="L148">
            <v>-2859.2903999999999</v>
          </cell>
          <cell r="M148">
            <v>15206.828799999999</v>
          </cell>
          <cell r="N148">
            <v>15090.438</v>
          </cell>
        </row>
        <row r="149">
          <cell r="B149">
            <v>8</v>
          </cell>
          <cell r="C149" t="str">
            <v>ЗАПОРIЗЬКА ОБЛАСТЬ</v>
          </cell>
          <cell r="D149">
            <v>194122</v>
          </cell>
          <cell r="E149" t="str">
            <v>ВIДКРИТЕ АКЦIОНЕРНЕ ТОВАРИСТВО "ЗАПОРIЗЬКИЙ ВИРОБНИЧИЙ АЛЮМIНIЄВИЙ КОМБIНАТ"</v>
          </cell>
          <cell r="F149">
            <v>-472.38247000000001</v>
          </cell>
          <cell r="G149">
            <v>34120.271000000001</v>
          </cell>
          <cell r="H149">
            <v>9840.8368699999992</v>
          </cell>
          <cell r="I149">
            <v>42172.3462</v>
          </cell>
          <cell r="J149">
            <v>8052.0752700000003</v>
          </cell>
          <cell r="K149">
            <v>0</v>
          </cell>
          <cell r="L149">
            <v>0</v>
          </cell>
          <cell r="M149">
            <v>80963.746100000004</v>
          </cell>
          <cell r="N149">
            <v>32313.894700000001</v>
          </cell>
        </row>
        <row r="150">
          <cell r="B150">
            <v>8</v>
          </cell>
          <cell r="C150" t="str">
            <v>ЗАПОРIЗЬКА ОБЛАСТЬ</v>
          </cell>
          <cell r="D150">
            <v>130926</v>
          </cell>
          <cell r="E150" t="str">
            <v>ВIДКРИТЕ АКЦIОНЕРНЕ ТОВАРИСТВО "ЗАПОРIЖЖЯОБЛЕНЕРГО"</v>
          </cell>
          <cell r="F150">
            <v>46063.197899999999</v>
          </cell>
          <cell r="G150">
            <v>43675.812599999997</v>
          </cell>
          <cell r="H150">
            <v>28538.5262</v>
          </cell>
          <cell r="I150">
            <v>32538.990399999999</v>
          </cell>
          <cell r="J150">
            <v>-11136.822</v>
          </cell>
          <cell r="K150">
            <v>1005.85384</v>
          </cell>
          <cell r="L150">
            <v>-1476.8625999999999</v>
          </cell>
          <cell r="M150">
            <v>2579.3069799999998</v>
          </cell>
          <cell r="N150">
            <v>2504.8777500000001</v>
          </cell>
        </row>
        <row r="151">
          <cell r="B151">
            <v>8</v>
          </cell>
          <cell r="C151" t="str">
            <v>ЗАПОРIЗЬКА ОБЛАСТЬ</v>
          </cell>
          <cell r="D151">
            <v>32028053</v>
          </cell>
          <cell r="E151" t="str">
            <v>ТОВАРИСТВО З ОБМЕЖЕНОЮ ВIДПОВIДАЛЬНIСТЮ "ЦЕНТРОСТАЛЬ"</v>
          </cell>
          <cell r="F151">
            <v>9058.2819999999992</v>
          </cell>
          <cell r="G151">
            <v>9397.7819999999992</v>
          </cell>
          <cell r="H151">
            <v>28872.377199999999</v>
          </cell>
          <cell r="I151">
            <v>30939.687999999998</v>
          </cell>
          <cell r="J151">
            <v>21541.905999999999</v>
          </cell>
          <cell r="K151">
            <v>0</v>
          </cell>
          <cell r="L151">
            <v>0</v>
          </cell>
          <cell r="M151">
            <v>2407.6067899999998</v>
          </cell>
          <cell r="N151">
            <v>2067.31079</v>
          </cell>
        </row>
        <row r="152">
          <cell r="B152">
            <v>8</v>
          </cell>
          <cell r="C152" t="str">
            <v>ЗАПОРIЗЬКА ОБЛАСТЬ</v>
          </cell>
          <cell r="D152">
            <v>32116212</v>
          </cell>
          <cell r="E152" t="str">
            <v>ТОВАРИСТВО З ОБМЕЖЕНОЮ ВIДПОВIДАЛЬНIСТЮ "ЗАРС"</v>
          </cell>
          <cell r="F152">
            <v>86518.215200000006</v>
          </cell>
          <cell r="G152">
            <v>101384.557</v>
          </cell>
          <cell r="H152">
            <v>29942.111199999999</v>
          </cell>
          <cell r="I152">
            <v>28913.268800000002</v>
          </cell>
          <cell r="J152">
            <v>-72471.288</v>
          </cell>
          <cell r="K152">
            <v>0</v>
          </cell>
          <cell r="L152">
            <v>0</v>
          </cell>
          <cell r="M152">
            <v>1131.7102600000001</v>
          </cell>
          <cell r="N152">
            <v>-1028.8424</v>
          </cell>
        </row>
        <row r="153">
          <cell r="B153">
            <v>8</v>
          </cell>
          <cell r="C153" t="str">
            <v>ЗАПОРIЗЬКА ОБЛАСТЬ</v>
          </cell>
          <cell r="D153">
            <v>186536</v>
          </cell>
          <cell r="E153" t="str">
            <v>ВIДКРИТЕ АКЦIОНЕРНЕ ТОВАРИСТВО "ЕЛЕКТРОМЕТАЛУРГIЙНИЙ ЗАВОД "ДНIПРОСПЕЦСТАЛЬ" IМ. А.М.КУЗЬМIНА"</v>
          </cell>
          <cell r="F153">
            <v>13036.246999999999</v>
          </cell>
          <cell r="G153">
            <v>3030.99539</v>
          </cell>
          <cell r="H153">
            <v>-11435.153</v>
          </cell>
          <cell r="I153">
            <v>24413.8622</v>
          </cell>
          <cell r="J153">
            <v>21382.8668</v>
          </cell>
          <cell r="K153">
            <v>0</v>
          </cell>
          <cell r="L153">
            <v>0</v>
          </cell>
          <cell r="M153">
            <v>54995.864800000003</v>
          </cell>
          <cell r="N153">
            <v>35805.151299999998</v>
          </cell>
        </row>
        <row r="154">
          <cell r="B154">
            <v>8</v>
          </cell>
          <cell r="C154" t="str">
            <v>ЗАПОРIЗЬКА ОБЛАСТЬ</v>
          </cell>
          <cell r="D154">
            <v>191885</v>
          </cell>
          <cell r="E154" t="str">
            <v>ВIДКРИТЕ АКЦIОНЕРНЕ ТОВАРИСТВО "ЗАПОРIЖВОГНЕТРИВ"</v>
          </cell>
          <cell r="F154">
            <v>9852.2865700000002</v>
          </cell>
          <cell r="G154">
            <v>11289.091</v>
          </cell>
          <cell r="H154">
            <v>24354.793300000001</v>
          </cell>
          <cell r="I154">
            <v>22690.691800000001</v>
          </cell>
          <cell r="J154">
            <v>11401.6008</v>
          </cell>
          <cell r="K154">
            <v>0</v>
          </cell>
          <cell r="L154">
            <v>0</v>
          </cell>
          <cell r="M154">
            <v>13.66977</v>
          </cell>
          <cell r="N154">
            <v>-1664.4565</v>
          </cell>
        </row>
        <row r="155">
          <cell r="B155">
            <v>8</v>
          </cell>
          <cell r="C155" t="str">
            <v>ЗАПОРIЗЬКА ОБЛАСТЬ</v>
          </cell>
          <cell r="D155">
            <v>130889</v>
          </cell>
          <cell r="E155" t="str">
            <v>ФIЛIЯ "ДНIПРОВСЬКА ГЕС" ВIДКРИТОГО АКЦIОНЕРНОГО ТОВАРИСТВА "УКРГIДРОЕНЕРГО"</v>
          </cell>
          <cell r="F155">
            <v>15571.1909</v>
          </cell>
          <cell r="G155">
            <v>15550.3153</v>
          </cell>
          <cell r="H155">
            <v>22223.3514</v>
          </cell>
          <cell r="I155">
            <v>21401.4781</v>
          </cell>
          <cell r="J155">
            <v>5851.1628499999997</v>
          </cell>
          <cell r="K155">
            <v>0</v>
          </cell>
          <cell r="L155">
            <v>0</v>
          </cell>
          <cell r="M155">
            <v>19.702179999999998</v>
          </cell>
          <cell r="N155">
            <v>-821.87323000000004</v>
          </cell>
        </row>
        <row r="156">
          <cell r="B156">
            <v>8</v>
          </cell>
          <cell r="C156" t="str">
            <v>ЗАПОРIЗЬКА ОБЛАСТЬ</v>
          </cell>
          <cell r="D156">
            <v>1056273</v>
          </cell>
          <cell r="E156" t="str">
            <v>ВIДКРИТЕ АКЦIОНЕРНЕ ТОВАРИСТВО "ЗАПОРIЗЬКИЙ ЕЛЕКТРОВОЗОРЕМОНТНИЙ ЗАВОД"</v>
          </cell>
          <cell r="F156">
            <v>13382.917799999999</v>
          </cell>
          <cell r="G156">
            <v>13385.451999999999</v>
          </cell>
          <cell r="H156">
            <v>16920.836899999998</v>
          </cell>
          <cell r="I156">
            <v>18500.3387</v>
          </cell>
          <cell r="J156">
            <v>5114.8867700000001</v>
          </cell>
          <cell r="K156">
            <v>0</v>
          </cell>
          <cell r="L156">
            <v>0</v>
          </cell>
          <cell r="M156">
            <v>1600.86123</v>
          </cell>
          <cell r="N156">
            <v>1579.5018399999999</v>
          </cell>
        </row>
        <row r="157">
          <cell r="B157">
            <v>8</v>
          </cell>
          <cell r="C157" t="str">
            <v>ЗАПОРIЗЬКА ОБЛАСТЬ</v>
          </cell>
          <cell r="D157">
            <v>4851255</v>
          </cell>
          <cell r="E157" t="str">
            <v>ВIДКРИТЕ АКЦIОНЕРНЕ ТОВАРИСТВО "БУДIВЕЛЬНО-МОНТАЖНЕ УПРАВЛIННЯ "ЗАПОРIЖСТАЛЬБУД-1"</v>
          </cell>
          <cell r="F157">
            <v>12482.1283</v>
          </cell>
          <cell r="G157">
            <v>12482.144</v>
          </cell>
          <cell r="H157">
            <v>16867.780200000001</v>
          </cell>
          <cell r="I157">
            <v>18059.263800000001</v>
          </cell>
          <cell r="J157">
            <v>5577.1197199999997</v>
          </cell>
          <cell r="K157">
            <v>0</v>
          </cell>
          <cell r="L157">
            <v>0</v>
          </cell>
          <cell r="M157">
            <v>1191.5177000000001</v>
          </cell>
          <cell r="N157">
            <v>1191.4835700000001</v>
          </cell>
        </row>
        <row r="158">
          <cell r="B158">
            <v>8</v>
          </cell>
          <cell r="C158" t="str">
            <v>ЗАПОРIЗЬКА ОБЛАСТЬ</v>
          </cell>
          <cell r="D158">
            <v>3327121</v>
          </cell>
          <cell r="E158" t="str">
            <v>КОМУНАЛЬНЕ ПIДПРИЄМСТВО "ВОДОКАНАЛ"</v>
          </cell>
          <cell r="F158">
            <v>953.60134000000005</v>
          </cell>
          <cell r="G158">
            <v>3997.50326</v>
          </cell>
          <cell r="H158">
            <v>15745.9179</v>
          </cell>
          <cell r="I158">
            <v>14743.0501</v>
          </cell>
          <cell r="J158">
            <v>10745.5468</v>
          </cell>
          <cell r="K158">
            <v>0</v>
          </cell>
          <cell r="L158">
            <v>0</v>
          </cell>
          <cell r="M158">
            <v>1897.48479</v>
          </cell>
          <cell r="N158">
            <v>-1078.2791999999999</v>
          </cell>
        </row>
        <row r="159">
          <cell r="B159">
            <v>8</v>
          </cell>
          <cell r="C159" t="str">
            <v>ЗАПОРIЗЬКА ОБЛАСТЬ</v>
          </cell>
          <cell r="D159">
            <v>14312921</v>
          </cell>
          <cell r="E159" t="str">
            <v>ДЕРЖАВНЕ ПIДПРИЄМСТВО "ЗАПОРIЗЬКЕ МАШИНОБУДIВНЕ КОНСТРУКТОРСЬКЕ БЮРО "ПРОГРЕС" IМЕНI АКАДЕМIКА О.Г.IВЧЕНКА</v>
          </cell>
          <cell r="F159">
            <v>15059.3117</v>
          </cell>
          <cell r="G159">
            <v>12181.5656</v>
          </cell>
          <cell r="H159">
            <v>14492.656999999999</v>
          </cell>
          <cell r="I159">
            <v>14494.5398</v>
          </cell>
          <cell r="J159">
            <v>2312.9741300000001</v>
          </cell>
          <cell r="K159">
            <v>0</v>
          </cell>
          <cell r="L159">
            <v>0</v>
          </cell>
          <cell r="M159">
            <v>4.5453099999999997</v>
          </cell>
          <cell r="N159">
            <v>-21.40428</v>
          </cell>
        </row>
        <row r="160">
          <cell r="B160">
            <v>8</v>
          </cell>
          <cell r="C160" t="str">
            <v>ЗАПОРIЗЬКА ОБЛАСТЬ</v>
          </cell>
          <cell r="D160">
            <v>191218</v>
          </cell>
          <cell r="E160" t="str">
            <v>ПIДПРИЄМСТВО З IНОЗЕМНИМИ IНВЕСТИЦIЯМИ У ФОРМI ЗАКРИТОГО АКЦIОНЕРНОГО ТОВАРИСТВА "ЗАПОРIЗЬКИЙ ЗАЛIЗОРУДНИЙ КОМБIНАТ"</v>
          </cell>
          <cell r="F160">
            <v>22281.628499999999</v>
          </cell>
          <cell r="G160">
            <v>20408.088500000002</v>
          </cell>
          <cell r="H160">
            <v>16164.6474</v>
          </cell>
          <cell r="I160">
            <v>14175.573200000001</v>
          </cell>
          <cell r="J160">
            <v>-6232.5153</v>
          </cell>
          <cell r="K160">
            <v>0</v>
          </cell>
          <cell r="L160">
            <v>0</v>
          </cell>
          <cell r="M160">
            <v>2439.2582400000001</v>
          </cell>
          <cell r="N160">
            <v>-1991.2677000000001</v>
          </cell>
        </row>
        <row r="161">
          <cell r="B161">
            <v>8</v>
          </cell>
          <cell r="C161" t="str">
            <v>ЗАПОРIЗЬКА ОБЛАСТЬ</v>
          </cell>
          <cell r="D161">
            <v>213428</v>
          </cell>
          <cell r="E161" t="str">
            <v>ВIДКРИТЕ АКЦIОНЕРНЕ ТОВАРИСТВО "ЗАПОРIЖТРАНСФОРМАТОР"</v>
          </cell>
          <cell r="F161">
            <v>17083.169600000001</v>
          </cell>
          <cell r="G161">
            <v>16206.113600000001</v>
          </cell>
          <cell r="H161">
            <v>12224.564399999999</v>
          </cell>
          <cell r="I161">
            <v>14045.5062</v>
          </cell>
          <cell r="J161">
            <v>-2160.6073999999999</v>
          </cell>
          <cell r="K161">
            <v>1478.9823200000001</v>
          </cell>
          <cell r="L161">
            <v>1478.9823200000001</v>
          </cell>
          <cell r="M161">
            <v>5654.0320899999997</v>
          </cell>
          <cell r="N161">
            <v>3297.7538800000002</v>
          </cell>
        </row>
        <row r="162">
          <cell r="B162">
            <v>9</v>
          </cell>
          <cell r="C162" t="str">
            <v>IВАНО-ФРАНКIВСЬКА ОБЛАСТЬ</v>
          </cell>
          <cell r="D162">
            <v>152230</v>
          </cell>
          <cell r="E162" t="str">
            <v>ВАТ "НАФТОХIМIК ПРИКАРПАТТЯ"</v>
          </cell>
          <cell r="F162">
            <v>495233.897</v>
          </cell>
          <cell r="G162">
            <v>249553.386</v>
          </cell>
          <cell r="H162">
            <v>42145.111100000002</v>
          </cell>
          <cell r="I162">
            <v>167871.53899999999</v>
          </cell>
          <cell r="J162">
            <v>-81681.846000000005</v>
          </cell>
          <cell r="K162">
            <v>77022.191600000006</v>
          </cell>
          <cell r="L162">
            <v>-208570.56</v>
          </cell>
          <cell r="M162">
            <v>22575.3197</v>
          </cell>
          <cell r="N162">
            <v>-90742.092999999993</v>
          </cell>
        </row>
        <row r="163">
          <cell r="B163">
            <v>9</v>
          </cell>
          <cell r="C163" t="str">
            <v>IВАНО-ФРАНКIВСЬКА ОБЛАСТЬ</v>
          </cell>
          <cell r="D163">
            <v>375409</v>
          </cell>
          <cell r="E163" t="str">
            <v>IВАНО-ФРАНКIВСЬКЕ ОБЛАСНЕ ДЕРЖАВНЕ ОБ'ЄДНАННЯ СПИРТОВОЇ ТА ЛIКЕРО-ГОРIЛЧАНОЇ ПРОМИСЛОВОСТI</v>
          </cell>
          <cell r="F163">
            <v>23258.0769</v>
          </cell>
          <cell r="G163">
            <v>23291.764800000001</v>
          </cell>
          <cell r="H163">
            <v>44954.1564</v>
          </cell>
          <cell r="I163">
            <v>37120.489399999999</v>
          </cell>
          <cell r="J163">
            <v>13828.7246</v>
          </cell>
          <cell r="K163">
            <v>0</v>
          </cell>
          <cell r="L163">
            <v>-13367.985000000001</v>
          </cell>
          <cell r="M163">
            <v>2.8930099999999999</v>
          </cell>
          <cell r="N163">
            <v>2.8919999999999999</v>
          </cell>
        </row>
        <row r="164">
          <cell r="B164">
            <v>9</v>
          </cell>
          <cell r="C164" t="str">
            <v>IВАНО-ФРАНКIВСЬКА ОБЛАСТЬ</v>
          </cell>
          <cell r="D164">
            <v>136490</v>
          </cell>
          <cell r="E164" t="str">
            <v>НАФТОГАЗОВИДОБУВНЕ УПРАВЛIННЯ ВIДКРИТОГО АКЦIОНЕРНОГО ТОВАРИСТВА "УКРНАФТА" "ДОЛИНАНАФТОГАЗ"</v>
          </cell>
          <cell r="F164">
            <v>98651.145099999994</v>
          </cell>
          <cell r="G164">
            <v>97700.165900000007</v>
          </cell>
          <cell r="H164">
            <v>28857.8482</v>
          </cell>
          <cell r="I164">
            <v>32211.3573</v>
          </cell>
          <cell r="J164">
            <v>-65488.809000000001</v>
          </cell>
          <cell r="K164">
            <v>0</v>
          </cell>
          <cell r="L164">
            <v>0</v>
          </cell>
          <cell r="M164">
            <v>4210.8073199999999</v>
          </cell>
          <cell r="N164">
            <v>3353.50738</v>
          </cell>
        </row>
        <row r="165">
          <cell r="B165">
            <v>9</v>
          </cell>
          <cell r="C165" t="str">
            <v>IВАНО-ФРАНКIВСЬКА ОБЛАСТЬ</v>
          </cell>
          <cell r="D165">
            <v>25569563</v>
          </cell>
          <cell r="E165" t="str">
            <v>ТОВАРИСТВО З ОБМЕЖЕНОЮ ВIДПОВIДАЛЬНIСТЮ "КОМПАНIЯ "ПРОМЛАМIНАТ"</v>
          </cell>
          <cell r="F165">
            <v>20945.553199999998</v>
          </cell>
          <cell r="G165">
            <v>16184.6101</v>
          </cell>
          <cell r="H165">
            <v>26280.2392</v>
          </cell>
          <cell r="I165">
            <v>28450.220799999999</v>
          </cell>
          <cell r="J165">
            <v>12265.610699999999</v>
          </cell>
          <cell r="K165">
            <v>0</v>
          </cell>
          <cell r="L165">
            <v>0</v>
          </cell>
          <cell r="M165">
            <v>2170.90951</v>
          </cell>
          <cell r="N165">
            <v>2169.4750399999998</v>
          </cell>
        </row>
        <row r="166">
          <cell r="B166">
            <v>9</v>
          </cell>
          <cell r="C166" t="str">
            <v>IВАНО-ФРАНКIВСЬКА ОБЛАСТЬ</v>
          </cell>
          <cell r="D166">
            <v>131541</v>
          </cell>
          <cell r="E166" t="str">
            <v>БУРШТИНСЬКА ТЕПЛОВА ЕЛЕКТРИЧНА СТАНЦIЯ</v>
          </cell>
          <cell r="F166">
            <v>6541.3840700000001</v>
          </cell>
          <cell r="G166">
            <v>8419.4616600000008</v>
          </cell>
          <cell r="H166">
            <v>26483.576400000002</v>
          </cell>
          <cell r="I166">
            <v>22064.194</v>
          </cell>
          <cell r="J166">
            <v>13644.7323</v>
          </cell>
          <cell r="K166">
            <v>10583.1623</v>
          </cell>
          <cell r="L166">
            <v>5036.6070499999996</v>
          </cell>
          <cell r="M166">
            <v>0.13614000000000001</v>
          </cell>
          <cell r="N166">
            <v>-2.5144000000000002</v>
          </cell>
        </row>
        <row r="167">
          <cell r="B167">
            <v>9</v>
          </cell>
          <cell r="C167" t="str">
            <v>IВАНО-ФРАНКIВСЬКА ОБЛАСТЬ</v>
          </cell>
          <cell r="D167">
            <v>136515</v>
          </cell>
          <cell r="E167" t="str">
            <v>НАФТОГАЗОВИДОБУВНЕ УПРАВЛIННЯ"НАДВIРНАНАФТОГАЗ" ВАТ"УКРНАФТА"</v>
          </cell>
          <cell r="F167">
            <v>51914.179700000001</v>
          </cell>
          <cell r="G167">
            <v>47733.667099999999</v>
          </cell>
          <cell r="H167">
            <v>20706.214800000002</v>
          </cell>
          <cell r="I167">
            <v>21344.732199999999</v>
          </cell>
          <cell r="J167">
            <v>-26388.935000000001</v>
          </cell>
          <cell r="K167">
            <v>0</v>
          </cell>
          <cell r="L167">
            <v>0</v>
          </cell>
          <cell r="M167">
            <v>2770.39149</v>
          </cell>
          <cell r="N167">
            <v>638.51738999999998</v>
          </cell>
        </row>
        <row r="168">
          <cell r="B168">
            <v>9</v>
          </cell>
          <cell r="C168" t="str">
            <v>IВАНО-ФРАНКIВСЬКА ОБЛАСТЬ</v>
          </cell>
          <cell r="D168">
            <v>131564</v>
          </cell>
          <cell r="E168" t="str">
            <v>ВАТ "ПРИКАРПАТТЯОБЛЕНЕРГО"</v>
          </cell>
          <cell r="F168">
            <v>25077.183300000001</v>
          </cell>
          <cell r="G168">
            <v>25453.9555</v>
          </cell>
          <cell r="H168">
            <v>17894.816500000001</v>
          </cell>
          <cell r="I168">
            <v>17832.268499999998</v>
          </cell>
          <cell r="J168">
            <v>-7621.6869999999999</v>
          </cell>
          <cell r="K168">
            <v>0</v>
          </cell>
          <cell r="L168">
            <v>0</v>
          </cell>
          <cell r="M168">
            <v>273.39285000000001</v>
          </cell>
          <cell r="N168">
            <v>-82.734899999999996</v>
          </cell>
        </row>
        <row r="169">
          <cell r="B169">
            <v>9</v>
          </cell>
          <cell r="C169" t="str">
            <v>IВАНО-ФРАНКIВСЬКА ОБЛАСТЬ</v>
          </cell>
          <cell r="D169">
            <v>32873692</v>
          </cell>
          <cell r="E169" t="str">
            <v>ТОВАРИСТВО З ОБМЕЖЕНОЮ ВIДПОВIДАЛЬНIСТЮ "СТАНIСЛАВСЬКА ТОРГОВА КОМПАНIЯ"</v>
          </cell>
          <cell r="F169">
            <v>-6227.2403999999997</v>
          </cell>
          <cell r="G169">
            <v>-5737.0680000000002</v>
          </cell>
          <cell r="H169">
            <v>4951.5152600000001</v>
          </cell>
          <cell r="I169">
            <v>12171.5064</v>
          </cell>
          <cell r="J169">
            <v>17908.574400000001</v>
          </cell>
          <cell r="K169">
            <v>0</v>
          </cell>
          <cell r="L169">
            <v>0</v>
          </cell>
          <cell r="M169">
            <v>7563.8517700000002</v>
          </cell>
          <cell r="N169">
            <v>6604.5688200000004</v>
          </cell>
        </row>
        <row r="170">
          <cell r="B170">
            <v>9</v>
          </cell>
          <cell r="C170" t="str">
            <v>IВАНО-ФРАНКIВСЬКА ОБЛАСТЬ</v>
          </cell>
          <cell r="D170">
            <v>292988</v>
          </cell>
          <cell r="E170" t="str">
            <v>ВIДКРИТЕ АКЦIОНЕРНЕ ТОВАРИСТВО 'IВАНО-ФРАНКIВСЬЦЕМЕНТ'</v>
          </cell>
          <cell r="F170">
            <v>12979.6489</v>
          </cell>
          <cell r="G170">
            <v>13063.8277</v>
          </cell>
          <cell r="H170">
            <v>12049.186100000001</v>
          </cell>
          <cell r="I170">
            <v>12059.217000000001</v>
          </cell>
          <cell r="J170">
            <v>-1004.6107</v>
          </cell>
          <cell r="K170">
            <v>0</v>
          </cell>
          <cell r="L170">
            <v>0</v>
          </cell>
          <cell r="M170">
            <v>1.2460000000000001E-2</v>
          </cell>
          <cell r="N170">
            <v>-1.6467400000000001</v>
          </cell>
        </row>
        <row r="171">
          <cell r="B171">
            <v>9</v>
          </cell>
          <cell r="C171" t="str">
            <v>IВАНО-ФРАНКIВСЬКА ОБЛАСТЬ</v>
          </cell>
          <cell r="D171">
            <v>26214833</v>
          </cell>
          <cell r="E171" t="str">
            <v>НАДВIРНЯНСЬКА ФIЛIЯ СПIЛЬНОГО УКРАЇНСЬКО-АМЕРИКАНСЬКОГО ПIДПРИЄМСТВА"УКРКАРПАТОЙЛ ЛТД"</v>
          </cell>
          <cell r="F171">
            <v>4315.3788299999997</v>
          </cell>
          <cell r="G171">
            <v>4338.7352199999996</v>
          </cell>
          <cell r="H171">
            <v>10591.4817</v>
          </cell>
          <cell r="I171">
            <v>10803.6512</v>
          </cell>
          <cell r="J171">
            <v>6464.9159600000003</v>
          </cell>
          <cell r="K171">
            <v>0</v>
          </cell>
          <cell r="L171">
            <v>0</v>
          </cell>
          <cell r="M171">
            <v>839.92151999999999</v>
          </cell>
          <cell r="N171">
            <v>212.16949</v>
          </cell>
        </row>
        <row r="172">
          <cell r="B172">
            <v>9</v>
          </cell>
          <cell r="C172" t="str">
            <v>IВАНО-ФРАНКIВСЬКА ОБЛАСТЬ</v>
          </cell>
          <cell r="D172">
            <v>31790584</v>
          </cell>
          <cell r="E172" t="str">
            <v>"IВАНО-ФРАНКIВСЬКИЙ ОБЛАВТОДОР" ВIДКРИТОГО АКЦIОНЕРНОГО ТОВАРИСТВА "АВТОМОБIЛЬНI ДОРОГИ УКРАЇНИ"</v>
          </cell>
          <cell r="F172">
            <v>7258.4949900000001</v>
          </cell>
          <cell r="G172">
            <v>7275.3752199999999</v>
          </cell>
          <cell r="H172">
            <v>10200.895399999999</v>
          </cell>
          <cell r="I172">
            <v>10609.290499999999</v>
          </cell>
          <cell r="J172">
            <v>3333.9153099999999</v>
          </cell>
          <cell r="K172">
            <v>0</v>
          </cell>
          <cell r="L172">
            <v>0</v>
          </cell>
          <cell r="M172">
            <v>413.76159000000001</v>
          </cell>
          <cell r="N172">
            <v>393.80099000000001</v>
          </cell>
        </row>
        <row r="173">
          <cell r="B173">
            <v>9</v>
          </cell>
          <cell r="C173" t="str">
            <v>IВАНО-ФРАНКIВСЬКА ОБЛАСТЬ</v>
          </cell>
          <cell r="D173">
            <v>32472712</v>
          </cell>
          <cell r="E173" t="str">
            <v>ТОВАРИСТВО З ОБМЕЖЕНОЮ ВIДПОВIДАЛЬНIСТЮ "ЛК IНТЕРПЛИТ НАДВIРНА"</v>
          </cell>
          <cell r="F173">
            <v>12872.2156</v>
          </cell>
          <cell r="G173">
            <v>11362.683199999999</v>
          </cell>
          <cell r="H173">
            <v>9351.73855</v>
          </cell>
          <cell r="I173">
            <v>9440.0897499999992</v>
          </cell>
          <cell r="J173">
            <v>-1922.5934</v>
          </cell>
          <cell r="K173">
            <v>0</v>
          </cell>
          <cell r="L173">
            <v>0</v>
          </cell>
          <cell r="M173">
            <v>110.4965</v>
          </cell>
          <cell r="N173">
            <v>88.351200000000006</v>
          </cell>
        </row>
        <row r="174">
          <cell r="B174">
            <v>9</v>
          </cell>
          <cell r="C174" t="str">
            <v>IВАНО-ФРАНКIВСЬКА ОБЛАСТЬ</v>
          </cell>
          <cell r="D174">
            <v>5467228</v>
          </cell>
          <cell r="E174" t="str">
            <v>ЗАКРИТЕ АКЦIОНЕРНЕ ТОВАРИСТВО "КОЛОМИЙСЬКЕ ЗАВОДОУПРАВЛIННЯ БУДIВЕЛЬНИХ МАТЕРIАЛIВ"</v>
          </cell>
          <cell r="F174">
            <v>6834.5140099999999</v>
          </cell>
          <cell r="G174">
            <v>6824.4351699999997</v>
          </cell>
          <cell r="H174">
            <v>8817.8884199999993</v>
          </cell>
          <cell r="I174">
            <v>9386.8198799999991</v>
          </cell>
          <cell r="J174">
            <v>2562.3847099999998</v>
          </cell>
          <cell r="K174">
            <v>0</v>
          </cell>
          <cell r="L174">
            <v>0</v>
          </cell>
          <cell r="M174">
            <v>579.85167999999999</v>
          </cell>
          <cell r="N174">
            <v>542.93146000000002</v>
          </cell>
        </row>
        <row r="175">
          <cell r="B175">
            <v>9</v>
          </cell>
          <cell r="C175" t="str">
            <v>IВАНО-ФРАНКIВСЬКА ОБЛАСТЬ</v>
          </cell>
          <cell r="D175">
            <v>32014894</v>
          </cell>
          <cell r="E175" t="str">
            <v>ТОВАРИСТВО З ОБМЕЖЕНОЮ ВIДПОВIДАЛЬНIСТЮ "3 БЕТОНИ"</v>
          </cell>
          <cell r="F175">
            <v>526.30260999999996</v>
          </cell>
          <cell r="G175">
            <v>-127.62067</v>
          </cell>
          <cell r="H175">
            <v>5340.7334799999999</v>
          </cell>
          <cell r="I175">
            <v>5616.0578699999996</v>
          </cell>
          <cell r="J175">
            <v>5743.6785399999999</v>
          </cell>
          <cell r="K175">
            <v>0</v>
          </cell>
          <cell r="L175">
            <v>-6.9300000000000004E-3</v>
          </cell>
          <cell r="M175">
            <v>343.09269</v>
          </cell>
          <cell r="N175">
            <v>275.17669000000001</v>
          </cell>
        </row>
        <row r="176">
          <cell r="B176">
            <v>9</v>
          </cell>
          <cell r="C176" t="str">
            <v>IВАНО-ФРАНКIВСЬКА ОБЛАСТЬ</v>
          </cell>
          <cell r="D176">
            <v>3361046</v>
          </cell>
          <cell r="E176" t="str">
            <v>ПО ГАЗОПОСТАЧАННЮ ТА ГАЗИФIКАЦIЇ "IВАНО-ФРАНКIВСЬКГАЗ"</v>
          </cell>
          <cell r="F176">
            <v>10859.960800000001</v>
          </cell>
          <cell r="G176">
            <v>10772.1656</v>
          </cell>
          <cell r="H176">
            <v>4172.2360600000002</v>
          </cell>
          <cell r="I176">
            <v>4724.9941399999998</v>
          </cell>
          <cell r="J176">
            <v>-6047.1715000000004</v>
          </cell>
          <cell r="K176">
            <v>0</v>
          </cell>
          <cell r="L176">
            <v>0</v>
          </cell>
          <cell r="M176">
            <v>589.02400999999998</v>
          </cell>
          <cell r="N176">
            <v>552.41808000000003</v>
          </cell>
        </row>
        <row r="177">
          <cell r="B177">
            <v>9</v>
          </cell>
          <cell r="C177" t="str">
            <v>IВАНО-ФРАНКIВСЬКА ОБЛАСТЬ</v>
          </cell>
          <cell r="D177">
            <v>32014831</v>
          </cell>
          <cell r="E177" t="str">
            <v>ДЕРЖАВНЕ ПIДПРИЄМСТВО "КАЛУСЬКА ТЕПЛОЕЛЕКТРОЦЕНТРАЛЬ"</v>
          </cell>
          <cell r="F177">
            <v>13010.205</v>
          </cell>
          <cell r="G177">
            <v>13033.866400000001</v>
          </cell>
          <cell r="H177">
            <v>3045.9434099999999</v>
          </cell>
          <cell r="I177">
            <v>4687.5942999999997</v>
          </cell>
          <cell r="J177">
            <v>-8346.2721000000001</v>
          </cell>
          <cell r="K177">
            <v>0</v>
          </cell>
          <cell r="L177">
            <v>0</v>
          </cell>
          <cell r="M177">
            <v>1723.31249</v>
          </cell>
          <cell r="N177">
            <v>1554.08572</v>
          </cell>
        </row>
        <row r="178">
          <cell r="B178">
            <v>9</v>
          </cell>
          <cell r="C178" t="str">
            <v>IВАНО-ФРАНКIВСЬКА ОБЛАСТЬ</v>
          </cell>
          <cell r="D178">
            <v>3346058</v>
          </cell>
          <cell r="E178" t="str">
            <v>ДЕРЖАВНЕ МIСЬКЕ ПIДПРИЄМСТВО "IВАНО-ФРАНКIВСЬКТЕПЛОКОМУНЕНЕРГО"</v>
          </cell>
          <cell r="F178">
            <v>9444.5386400000007</v>
          </cell>
          <cell r="G178">
            <v>3940.3271</v>
          </cell>
          <cell r="H178">
            <v>6528.3589599999996</v>
          </cell>
          <cell r="I178">
            <v>4177.1424200000001</v>
          </cell>
          <cell r="J178">
            <v>236.81532000000001</v>
          </cell>
          <cell r="K178">
            <v>11850.2659</v>
          </cell>
          <cell r="L178">
            <v>2529.6026299999999</v>
          </cell>
          <cell r="M178">
            <v>5.3891299999999998</v>
          </cell>
          <cell r="N178">
            <v>0.54300000000000004</v>
          </cell>
        </row>
        <row r="179">
          <cell r="B179">
            <v>9</v>
          </cell>
          <cell r="C179" t="str">
            <v>IВАНО-ФРАНКIВСЬКА ОБЛАСТЬ</v>
          </cell>
          <cell r="D179">
            <v>32360815</v>
          </cell>
          <cell r="E179" t="str">
            <v>КОМУНАЛЬНЕ ПIДПРИЄМСТВО "IВАНО-ФРАНКIВСЬКВОДОЕКОТЕХПРОМ"</v>
          </cell>
          <cell r="F179">
            <v>3755.7663899999998</v>
          </cell>
          <cell r="G179">
            <v>3794.8225200000002</v>
          </cell>
          <cell r="H179">
            <v>3724.2163300000002</v>
          </cell>
          <cell r="I179">
            <v>4096.0592500000002</v>
          </cell>
          <cell r="J179">
            <v>301.23673000000002</v>
          </cell>
          <cell r="K179">
            <v>0</v>
          </cell>
          <cell r="L179">
            <v>0</v>
          </cell>
          <cell r="M179">
            <v>353.86104999999998</v>
          </cell>
          <cell r="N179">
            <v>314.21274</v>
          </cell>
        </row>
        <row r="180">
          <cell r="B180">
            <v>9</v>
          </cell>
          <cell r="C180" t="str">
            <v>IВАНО-ФРАНКIВСЬКА ОБЛАСТЬ</v>
          </cell>
          <cell r="D180">
            <v>24681750</v>
          </cell>
          <cell r="E180" t="str">
            <v>ЗАКРИТЕ АКЦIОНЕРНЕ ТОВАРИСТВО "ПОЛIКОМ"</v>
          </cell>
          <cell r="F180">
            <v>2040.0166200000001</v>
          </cell>
          <cell r="G180">
            <v>2038.46262</v>
          </cell>
          <cell r="H180">
            <v>4024.2620200000001</v>
          </cell>
          <cell r="I180">
            <v>4024.4614499999998</v>
          </cell>
          <cell r="J180">
            <v>1985.99883</v>
          </cell>
          <cell r="K180">
            <v>0</v>
          </cell>
          <cell r="L180">
            <v>0</v>
          </cell>
          <cell r="M180">
            <v>0.5756</v>
          </cell>
          <cell r="N180">
            <v>9.5200000000000007E-2</v>
          </cell>
        </row>
        <row r="181">
          <cell r="B181">
            <v>9</v>
          </cell>
          <cell r="C181" t="str">
            <v>IВАНО-ФРАНКIВСЬКА ОБЛАСТЬ</v>
          </cell>
          <cell r="D181">
            <v>32605833</v>
          </cell>
          <cell r="E181" t="str">
            <v>ТЗОВ "ПРИКАРПАТСЬКА ФIНАНСОВА КОМПАНIЯ"</v>
          </cell>
          <cell r="F181">
            <v>5629.6429500000004</v>
          </cell>
          <cell r="G181">
            <v>-8282.9624999999996</v>
          </cell>
          <cell r="H181">
            <v>6274.9981799999996</v>
          </cell>
          <cell r="I181">
            <v>3832.9097200000001</v>
          </cell>
          <cell r="J181">
            <v>12115.8722</v>
          </cell>
          <cell r="K181">
            <v>0</v>
          </cell>
          <cell r="L181">
            <v>0</v>
          </cell>
          <cell r="M181">
            <v>11.83123</v>
          </cell>
          <cell r="N181">
            <v>-2442.0884999999998</v>
          </cell>
        </row>
        <row r="182">
          <cell r="B182">
            <v>10</v>
          </cell>
          <cell r="C182" t="str">
            <v>КИЇВСЬКА ОБЛАСТЬ</v>
          </cell>
          <cell r="D182">
            <v>20588716</v>
          </cell>
          <cell r="E182" t="str">
            <v>ВIДКРИТЕ АКЦIОНЕРНЕ ТОВАРИСТВО "УКРГIДРОЕНЕРГО"</v>
          </cell>
          <cell r="F182">
            <v>94047.437600000005</v>
          </cell>
          <cell r="G182">
            <v>99929.128599999996</v>
          </cell>
          <cell r="H182">
            <v>208310.875</v>
          </cell>
          <cell r="I182">
            <v>225028.35</v>
          </cell>
          <cell r="J182">
            <v>125099.22199999999</v>
          </cell>
          <cell r="K182">
            <v>0</v>
          </cell>
          <cell r="L182">
            <v>0</v>
          </cell>
          <cell r="M182">
            <v>11948.251700000001</v>
          </cell>
          <cell r="N182">
            <v>8719.8278599999994</v>
          </cell>
        </row>
        <row r="183">
          <cell r="B183">
            <v>10</v>
          </cell>
          <cell r="C183" t="str">
            <v>КИЇВСЬКА ОБЛАСТЬ</v>
          </cell>
          <cell r="D183">
            <v>24924140</v>
          </cell>
          <cell r="E183" t="str">
            <v>ДОЧIРНЄ ПIДПРИЄМСТВО "ЕЙВОН КОСМЕТIКС ЮКРЕЙН"</v>
          </cell>
          <cell r="F183">
            <v>86687.623699999996</v>
          </cell>
          <cell r="G183">
            <v>81895.198699999994</v>
          </cell>
          <cell r="H183">
            <v>84716.206699999995</v>
          </cell>
          <cell r="I183">
            <v>88376.8894</v>
          </cell>
          <cell r="J183">
            <v>6481.6907799999999</v>
          </cell>
          <cell r="K183">
            <v>0</v>
          </cell>
          <cell r="L183">
            <v>0</v>
          </cell>
          <cell r="M183">
            <v>7165.3825299999999</v>
          </cell>
          <cell r="N183">
            <v>3656.83194</v>
          </cell>
        </row>
        <row r="184">
          <cell r="B184">
            <v>10</v>
          </cell>
          <cell r="C184" t="str">
            <v>КИЇВСЬКА ОБЛАСТЬ</v>
          </cell>
          <cell r="D184">
            <v>23243188</v>
          </cell>
          <cell r="E184" t="str">
            <v>ЗАКРИТЕ АКЦIОНЕРНЕ ТОВАРИСТВО "АЕС КИЇВОБЛЕНЕРГО"</v>
          </cell>
          <cell r="F184">
            <v>72056.824900000007</v>
          </cell>
          <cell r="G184">
            <v>71859.983200000002</v>
          </cell>
          <cell r="H184">
            <v>72462.496100000004</v>
          </cell>
          <cell r="I184">
            <v>68096.046000000002</v>
          </cell>
          <cell r="J184">
            <v>-3763.9371999999998</v>
          </cell>
          <cell r="K184">
            <v>0</v>
          </cell>
          <cell r="L184">
            <v>0</v>
          </cell>
          <cell r="M184">
            <v>2317.57843</v>
          </cell>
          <cell r="N184">
            <v>-4369.1000000000004</v>
          </cell>
        </row>
        <row r="185">
          <cell r="B185">
            <v>10</v>
          </cell>
          <cell r="C185" t="str">
            <v>КИЇВСЬКА ОБЛАСТЬ</v>
          </cell>
          <cell r="D185">
            <v>21685172</v>
          </cell>
          <cell r="E185" t="str">
            <v>ТОВАРИСТВО З ОБМЕЖЕНОЮ ВIДПОВIДАЛЬНIСТЮ З IНОЗЕМНИМИ IНВЕСТИЦIЯМИ "ХЕНКЕЛЬ БАУТЕХНIК (УКРАЇНА)"</v>
          </cell>
          <cell r="F185">
            <v>34260.757299999997</v>
          </cell>
          <cell r="G185">
            <v>34277.2883</v>
          </cell>
          <cell r="H185">
            <v>49136.060899999997</v>
          </cell>
          <cell r="I185">
            <v>56241.846400000002</v>
          </cell>
          <cell r="J185">
            <v>21964.558099999998</v>
          </cell>
          <cell r="K185">
            <v>0</v>
          </cell>
          <cell r="L185">
            <v>0</v>
          </cell>
          <cell r="M185">
            <v>7129.4704099999999</v>
          </cell>
          <cell r="N185">
            <v>7105.7855399999999</v>
          </cell>
        </row>
        <row r="186">
          <cell r="B186">
            <v>10</v>
          </cell>
          <cell r="C186" t="str">
            <v>КИЇВСЬКА ОБЛАСТЬ</v>
          </cell>
          <cell r="D186">
            <v>20572069</v>
          </cell>
          <cell r="E186" t="str">
            <v>ДЕРЖАВНЕ ПIДПРИЄМСТВО ДЕРЖАВНЕ ПIДПРИЄМСТВО " МIЖНАРОДНИЙ АЕРОПОРТ "БОРИСПIЛЬ"</v>
          </cell>
          <cell r="F186">
            <v>60855.15</v>
          </cell>
          <cell r="G186">
            <v>66762.925000000003</v>
          </cell>
          <cell r="H186">
            <v>62687.2664</v>
          </cell>
          <cell r="I186">
            <v>51159.328699999998</v>
          </cell>
          <cell r="J186">
            <v>-15603.596</v>
          </cell>
          <cell r="K186">
            <v>11.18</v>
          </cell>
          <cell r="L186">
            <v>11.18</v>
          </cell>
          <cell r="M186">
            <v>1619.29594</v>
          </cell>
          <cell r="N186">
            <v>-12687.814</v>
          </cell>
        </row>
        <row r="187">
          <cell r="B187">
            <v>10</v>
          </cell>
          <cell r="C187" t="str">
            <v>КИЇВСЬКА ОБЛАСТЬ</v>
          </cell>
          <cell r="D187">
            <v>21651322</v>
          </cell>
          <cell r="E187" t="str">
            <v>IНОЗЕМНЕ ПIДПРИЄМСТВО"КОКА-КОЛА БЕВЕРIДЖИЗ УКРАЇНА ЛIМIТЕД"</v>
          </cell>
          <cell r="F187">
            <v>30355.8099</v>
          </cell>
          <cell r="G187">
            <v>32159.668099999999</v>
          </cell>
          <cell r="H187">
            <v>30003.6646</v>
          </cell>
          <cell r="I187">
            <v>28861.627100000002</v>
          </cell>
          <cell r="J187">
            <v>-3298.0410999999999</v>
          </cell>
          <cell r="K187">
            <v>0</v>
          </cell>
          <cell r="L187">
            <v>0</v>
          </cell>
          <cell r="M187">
            <v>965.35497999999995</v>
          </cell>
          <cell r="N187">
            <v>-1144.6645000000001</v>
          </cell>
        </row>
        <row r="188">
          <cell r="B188">
            <v>10</v>
          </cell>
          <cell r="C188" t="str">
            <v>КИЇВСЬКА ОБЛАСТЬ</v>
          </cell>
          <cell r="D188">
            <v>32402870</v>
          </cell>
          <cell r="E188" t="str">
            <v>ДЕРЖАВНЕ ПIДПРИЄМСТВО "УКРЕНЕРГОВУГIЛЛЯ"</v>
          </cell>
          <cell r="F188">
            <v>19250.1371</v>
          </cell>
          <cell r="G188">
            <v>20557.066299999999</v>
          </cell>
          <cell r="H188">
            <v>25943.6443</v>
          </cell>
          <cell r="I188">
            <v>28083.027300000002</v>
          </cell>
          <cell r="J188">
            <v>7525.9610300000004</v>
          </cell>
          <cell r="K188">
            <v>0</v>
          </cell>
          <cell r="L188">
            <v>0</v>
          </cell>
          <cell r="M188">
            <v>2099.1740799999998</v>
          </cell>
          <cell r="N188">
            <v>1387.18704</v>
          </cell>
        </row>
        <row r="189">
          <cell r="B189">
            <v>10</v>
          </cell>
          <cell r="C189" t="str">
            <v>КИЇВСЬКА ОБЛАСТЬ</v>
          </cell>
          <cell r="D189">
            <v>131334</v>
          </cell>
          <cell r="E189" t="str">
            <v>ТРИПIЛЬСЬКА ТЕПЛОВА ЕЛЕКТРОСТАНЦIЯ ВАТ "ДЕК "ЦЕНТРЕНЕРГО"</v>
          </cell>
          <cell r="F189">
            <v>17423.503100000002</v>
          </cell>
          <cell r="G189">
            <v>17414.610199999999</v>
          </cell>
          <cell r="H189">
            <v>24226.5766</v>
          </cell>
          <cell r="I189">
            <v>26498.2094</v>
          </cell>
          <cell r="J189">
            <v>9083.5992499999993</v>
          </cell>
          <cell r="K189">
            <v>0</v>
          </cell>
          <cell r="L189">
            <v>-6.4000000000000005E-4</v>
          </cell>
          <cell r="M189">
            <v>2272.4342099999999</v>
          </cell>
          <cell r="N189">
            <v>2270.1321800000001</v>
          </cell>
        </row>
        <row r="190">
          <cell r="B190">
            <v>10</v>
          </cell>
          <cell r="C190" t="str">
            <v>КИЇВСЬКА ОБЛАСТЬ</v>
          </cell>
          <cell r="D190">
            <v>333888</v>
          </cell>
          <cell r="E190" t="str">
            <v>ВЎДКРИТЕ АКЦЎОНЕРНЕ ТОВАРИСТВО "ВЕТРОПАК ГОСТОМЕЛЬСЬКИЙ СКЛОЗАВОД"</v>
          </cell>
          <cell r="F190">
            <v>23092.626700000001</v>
          </cell>
          <cell r="G190">
            <v>20164.267199999998</v>
          </cell>
          <cell r="H190">
            <v>24041.736099999998</v>
          </cell>
          <cell r="I190">
            <v>24754.191900000002</v>
          </cell>
          <cell r="J190">
            <v>4589.9246499999999</v>
          </cell>
          <cell r="K190">
            <v>0</v>
          </cell>
          <cell r="L190">
            <v>0</v>
          </cell>
          <cell r="M190">
            <v>816.91079999999999</v>
          </cell>
          <cell r="N190">
            <v>695.13989000000004</v>
          </cell>
        </row>
        <row r="191">
          <cell r="B191">
            <v>10</v>
          </cell>
          <cell r="C191" t="str">
            <v>КИЇВСЬКА ОБЛАСТЬ</v>
          </cell>
          <cell r="D191">
            <v>33096517</v>
          </cell>
          <cell r="E191" t="str">
            <v>ДОЧIРНЄ ПIДПРИЄМСТВО "КИЇВСЬКЕ ОБЛАСНЕ ДОРОЖНЄ УПРАВЛIННЯ" ВАТ "ДЕРЖАВНА АКЦIОНЕРНА КОМПАНIЯ" АВТОМОБIЛЬНI ДОРОГИ УКРАЇНИ"</v>
          </cell>
          <cell r="F191">
            <v>930.39800000000002</v>
          </cell>
          <cell r="G191">
            <v>981.53099999999995</v>
          </cell>
          <cell r="H191">
            <v>22614.383000000002</v>
          </cell>
          <cell r="I191">
            <v>22900.9784</v>
          </cell>
          <cell r="J191">
            <v>21919.447400000001</v>
          </cell>
          <cell r="K191">
            <v>0</v>
          </cell>
          <cell r="L191">
            <v>0</v>
          </cell>
          <cell r="M191">
            <v>276.56</v>
          </cell>
          <cell r="N191">
            <v>275.42700000000002</v>
          </cell>
        </row>
        <row r="192">
          <cell r="B192">
            <v>10</v>
          </cell>
          <cell r="C192" t="str">
            <v>КИЇВСЬКА ОБЛАСТЬ</v>
          </cell>
          <cell r="D192">
            <v>24210297</v>
          </cell>
          <cell r="E192" t="str">
            <v>ДЕРЖАВНЕ ПIДПРИЄМСТВО УКРАЇНСЬКИЙ ДЕРЖАВНИЙ ЦЕНТР ЗАЛIЗНИЧНИХ РЕФРИЖЕРАТОРНИХ ПЕРЕВЕЗЕНЬ "УКРРЕФТРАНС"</v>
          </cell>
          <cell r="F192">
            <v>18573.399099999999</v>
          </cell>
          <cell r="G192">
            <v>18584.684600000001</v>
          </cell>
          <cell r="H192">
            <v>20622.240699999998</v>
          </cell>
          <cell r="I192">
            <v>21737.5347</v>
          </cell>
          <cell r="J192">
            <v>3152.8501099999999</v>
          </cell>
          <cell r="K192">
            <v>0</v>
          </cell>
          <cell r="L192">
            <v>0</v>
          </cell>
          <cell r="M192">
            <v>1128.9018599999999</v>
          </cell>
          <cell r="N192">
            <v>1115.2940000000001</v>
          </cell>
        </row>
        <row r="193">
          <cell r="B193">
            <v>10</v>
          </cell>
          <cell r="C193" t="str">
            <v>КИЇВСЬКА ОБЛАСТЬ</v>
          </cell>
          <cell r="D193">
            <v>21638055</v>
          </cell>
          <cell r="E193" t="str">
            <v>ТОВАРИСТВО З ОБМЕЖЕНОЮ ВIДПОВIДАЛЬНIСТЮ " МАРС УКРАЇНА"</v>
          </cell>
          <cell r="F193">
            <v>2877.36753</v>
          </cell>
          <cell r="G193">
            <v>2164.69634</v>
          </cell>
          <cell r="H193">
            <v>19494.378400000001</v>
          </cell>
          <cell r="I193">
            <v>20824.164199999999</v>
          </cell>
          <cell r="J193">
            <v>18659.4679</v>
          </cell>
          <cell r="K193">
            <v>0</v>
          </cell>
          <cell r="L193">
            <v>0</v>
          </cell>
          <cell r="M193">
            <v>1368.59743</v>
          </cell>
          <cell r="N193">
            <v>1329.78577</v>
          </cell>
        </row>
        <row r="194">
          <cell r="B194">
            <v>10</v>
          </cell>
          <cell r="C194" t="str">
            <v>КИЇВСЬКА ОБЛАСТЬ</v>
          </cell>
          <cell r="D194">
            <v>20598695</v>
          </cell>
          <cell r="E194" t="str">
            <v>ВИШГОРОДСЬКА ФIЛIЯ ЗАКРИТОГО АКЦIОНЕРНОГО ТОВАРИСТВА "КРАФТ ФУДЗ УКРАЇНА"</v>
          </cell>
          <cell r="F194">
            <v>15377.503199999999</v>
          </cell>
          <cell r="G194">
            <v>15383.805200000001</v>
          </cell>
          <cell r="H194">
            <v>18903.0262</v>
          </cell>
          <cell r="I194">
            <v>19260.0982</v>
          </cell>
          <cell r="J194">
            <v>3876.2930099999999</v>
          </cell>
          <cell r="K194">
            <v>0</v>
          </cell>
          <cell r="L194">
            <v>0</v>
          </cell>
          <cell r="M194">
            <v>365.64245</v>
          </cell>
          <cell r="N194">
            <v>357.072</v>
          </cell>
        </row>
        <row r="195">
          <cell r="B195">
            <v>10</v>
          </cell>
          <cell r="C195" t="str">
            <v>КИЇВСЬКА ОБЛАСТЬ</v>
          </cell>
          <cell r="D195">
            <v>30253385</v>
          </cell>
          <cell r="E195" t="str">
            <v>ЗАТ "РОСАВА"</v>
          </cell>
          <cell r="F195">
            <v>3551.9020500000001</v>
          </cell>
          <cell r="G195">
            <v>1168.24648</v>
          </cell>
          <cell r="H195">
            <v>18871.366099999999</v>
          </cell>
          <cell r="I195">
            <v>18799.002</v>
          </cell>
          <cell r="J195">
            <v>17630.7556</v>
          </cell>
          <cell r="K195">
            <v>0</v>
          </cell>
          <cell r="L195">
            <v>0</v>
          </cell>
          <cell r="M195">
            <v>16.886690000000002</v>
          </cell>
          <cell r="N195">
            <v>-243.03558000000001</v>
          </cell>
        </row>
        <row r="196">
          <cell r="B196">
            <v>10</v>
          </cell>
          <cell r="C196" t="str">
            <v>КИЇВСЬКА ОБЛАСТЬ</v>
          </cell>
          <cell r="D196">
            <v>452417</v>
          </cell>
          <cell r="E196" t="str">
            <v>ТОВАРИСТВО З ОБМЕЖЕНОЮ ВIДПОВIДАЛЬНIСТЮ "КИЇВРIАНТА"</v>
          </cell>
          <cell r="F196">
            <v>9759.5117300000002</v>
          </cell>
          <cell r="G196">
            <v>10078.8223</v>
          </cell>
          <cell r="H196">
            <v>13588.795599999999</v>
          </cell>
          <cell r="I196">
            <v>15849.0828</v>
          </cell>
          <cell r="J196">
            <v>5770.2605100000001</v>
          </cell>
          <cell r="K196">
            <v>0</v>
          </cell>
          <cell r="L196">
            <v>0</v>
          </cell>
          <cell r="M196">
            <v>2599.7281600000001</v>
          </cell>
          <cell r="N196">
            <v>2260.2871500000001</v>
          </cell>
        </row>
        <row r="197">
          <cell r="B197">
            <v>10</v>
          </cell>
          <cell r="C197" t="str">
            <v>КИЇВСЬКА ОБЛАСТЬ</v>
          </cell>
          <cell r="D197">
            <v>20578072</v>
          </cell>
          <cell r="E197" t="str">
            <v>ВIДКРИТЕ АКЦIОНЕРНЕ ТОВАРИСТВО ПО ГАЗОПОСТАЧАННЮ ТА ГАЗИФIКАЦIЇ "КИЇВОБЛГАЗ"</v>
          </cell>
          <cell r="F197">
            <v>9132.4956199999997</v>
          </cell>
          <cell r="G197">
            <v>9695.982</v>
          </cell>
          <cell r="H197">
            <v>12207.1507</v>
          </cell>
          <cell r="I197">
            <v>13134.853300000001</v>
          </cell>
          <cell r="J197">
            <v>3438.87129</v>
          </cell>
          <cell r="K197">
            <v>0</v>
          </cell>
          <cell r="L197">
            <v>0</v>
          </cell>
          <cell r="M197">
            <v>1902.38699</v>
          </cell>
          <cell r="N197">
            <v>927.70259999999996</v>
          </cell>
        </row>
        <row r="198">
          <cell r="B198">
            <v>10</v>
          </cell>
          <cell r="C198" t="str">
            <v>КИЇВСЬКА ОБЛАСТЬ</v>
          </cell>
          <cell r="D198">
            <v>5509659</v>
          </cell>
          <cell r="E198" t="str">
            <v>ВIДКРИТЕ АКЦIОНЕРНЕ ТОВАРИСТВО "КИЇВСЬКИЙ КАРТОННО-ПАПЕРОВИЙ КОМБIНАТ"</v>
          </cell>
          <cell r="F198">
            <v>26021.3923</v>
          </cell>
          <cell r="G198">
            <v>20751.159599999999</v>
          </cell>
          <cell r="H198">
            <v>11223.079100000001</v>
          </cell>
          <cell r="I198">
            <v>10146.4558</v>
          </cell>
          <cell r="J198">
            <v>-10604.704</v>
          </cell>
          <cell r="K198">
            <v>0</v>
          </cell>
          <cell r="L198">
            <v>0</v>
          </cell>
          <cell r="M198">
            <v>1132.22667</v>
          </cell>
          <cell r="N198">
            <v>-1077.6166000000001</v>
          </cell>
        </row>
        <row r="199">
          <cell r="B199">
            <v>10</v>
          </cell>
          <cell r="C199" t="str">
            <v>КИЇВСЬКА ОБЛАСТЬ</v>
          </cell>
          <cell r="D199">
            <v>30160757</v>
          </cell>
          <cell r="E199" t="str">
            <v>ЗАТ "КОМПЛЕКС АГРОМАРС"</v>
          </cell>
          <cell r="F199">
            <v>6721.77819</v>
          </cell>
          <cell r="G199">
            <v>4540.2524899999999</v>
          </cell>
          <cell r="H199">
            <v>8381.1022400000002</v>
          </cell>
          <cell r="I199">
            <v>9159.9650500000007</v>
          </cell>
          <cell r="J199">
            <v>4619.7125599999999</v>
          </cell>
          <cell r="K199">
            <v>0</v>
          </cell>
          <cell r="L199">
            <v>0</v>
          </cell>
          <cell r="M199">
            <v>1721.98569</v>
          </cell>
          <cell r="N199">
            <v>778.86280999999997</v>
          </cell>
        </row>
        <row r="200">
          <cell r="B200">
            <v>10</v>
          </cell>
          <cell r="C200" t="str">
            <v>КИЇВСЬКА ОБЛАСТЬ</v>
          </cell>
          <cell r="D200">
            <v>374962</v>
          </cell>
          <cell r="E200" t="str">
            <v>ДЕРЖАВНЕ ПIДПРИЄМСТВО "ЧЕРВОНОСЛОБIДСЬКИЙ СПИРТОВИЙ ЗАВОД"</v>
          </cell>
          <cell r="F200">
            <v>8565.4122299999999</v>
          </cell>
          <cell r="G200">
            <v>8603.7986899999996</v>
          </cell>
          <cell r="H200">
            <v>7698.2072099999996</v>
          </cell>
          <cell r="I200">
            <v>8910.1085600000006</v>
          </cell>
          <cell r="J200">
            <v>306.30986999999999</v>
          </cell>
          <cell r="K200">
            <v>0</v>
          </cell>
          <cell r="L200">
            <v>0</v>
          </cell>
          <cell r="M200">
            <v>1320.2933800000001</v>
          </cell>
          <cell r="N200">
            <v>1207.6027999999999</v>
          </cell>
        </row>
        <row r="201">
          <cell r="B201">
            <v>10</v>
          </cell>
          <cell r="C201" t="str">
            <v>КИЇВСЬКА ОБЛАСТЬ</v>
          </cell>
          <cell r="D201">
            <v>13738233</v>
          </cell>
          <cell r="E201" t="str">
            <v>РЕГЎОНАЛЬНИЙ СТРУКТУРНИЙ ПЎДРОЗДЎЛ КИ°ВСЬКИЙ РАЙОННИЙ ЦЕНТР "КИ°ВЦЕНТРАЕРО" ДЕРЖАВНОГО ПЎДПРИЇМСТВА ОБСЛУГОВУВАННЯ ПОВЎТРЯНОГО РУХУ УКРА°НИ</v>
          </cell>
          <cell r="F201">
            <v>6398.9517100000003</v>
          </cell>
          <cell r="G201">
            <v>6383.9618200000004</v>
          </cell>
          <cell r="H201">
            <v>8468.4909800000005</v>
          </cell>
          <cell r="I201">
            <v>8451.2654700000003</v>
          </cell>
          <cell r="J201">
            <v>2067.3036499999998</v>
          </cell>
          <cell r="K201">
            <v>0</v>
          </cell>
          <cell r="L201">
            <v>0</v>
          </cell>
          <cell r="M201">
            <v>8.2335799999999999</v>
          </cell>
          <cell r="N201">
            <v>-17.226590000000002</v>
          </cell>
        </row>
        <row r="202">
          <cell r="B202">
            <v>11</v>
          </cell>
          <cell r="C202" t="str">
            <v>КIРОВОГРАДСЬКА ОБЛАСТЬ</v>
          </cell>
          <cell r="D202">
            <v>23226362</v>
          </cell>
          <cell r="E202" t="str">
            <v>ВIДКРИТЕ АКЦIОНЕРНЕ ТОВАРИСТВО "КIРОВОГРАДОБЛЕНЕРГО"</v>
          </cell>
          <cell r="F202">
            <v>25618.895499999999</v>
          </cell>
          <cell r="G202">
            <v>25460.782899999998</v>
          </cell>
          <cell r="H202">
            <v>32674.044399999999</v>
          </cell>
          <cell r="I202">
            <v>35009.661200000002</v>
          </cell>
          <cell r="J202">
            <v>9548.8783000000003</v>
          </cell>
          <cell r="K202">
            <v>52.729579999999999</v>
          </cell>
          <cell r="L202">
            <v>52.729579999999999</v>
          </cell>
          <cell r="M202">
            <v>2468.3131699999999</v>
          </cell>
          <cell r="N202">
            <v>2387.2213400000001</v>
          </cell>
        </row>
        <row r="203">
          <cell r="B203">
            <v>11</v>
          </cell>
          <cell r="C203" t="str">
            <v>КIРОВОГРАДСЬКА ОБЛАСТЬ</v>
          </cell>
          <cell r="D203">
            <v>5507073</v>
          </cell>
          <cell r="E203" t="str">
            <v>ВIДКРИТЕ АКЦIОНЕРНЕ ТОВАРИСТВО "М"ЯСОКОМБIНАТ "ЯТРАНЬ"</v>
          </cell>
          <cell r="F203">
            <v>5275.1071199999997</v>
          </cell>
          <cell r="G203">
            <v>4548.4401399999997</v>
          </cell>
          <cell r="H203">
            <v>17700.632699999998</v>
          </cell>
          <cell r="I203">
            <v>18200.786</v>
          </cell>
          <cell r="J203">
            <v>13652.3459</v>
          </cell>
          <cell r="K203">
            <v>0</v>
          </cell>
          <cell r="L203">
            <v>0</v>
          </cell>
          <cell r="M203">
            <v>511.56878999999998</v>
          </cell>
          <cell r="N203">
            <v>500.15328</v>
          </cell>
        </row>
        <row r="204">
          <cell r="B204">
            <v>11</v>
          </cell>
          <cell r="C204" t="str">
            <v>КIРОВОГРАДСЬКА ОБЛАСТЬ</v>
          </cell>
          <cell r="D204">
            <v>130961</v>
          </cell>
          <cell r="E204" t="str">
            <v>ФIЛIЯ " КРЕМЕНЧУЦЬКА ГЕС" ВАТ "УКРГIДРОЕНЕРГО"</v>
          </cell>
          <cell r="F204">
            <v>12334.8436</v>
          </cell>
          <cell r="G204">
            <v>10772.459500000001</v>
          </cell>
          <cell r="H204">
            <v>18643.0798</v>
          </cell>
          <cell r="I204">
            <v>18159.9539</v>
          </cell>
          <cell r="J204">
            <v>7387.4944500000001</v>
          </cell>
          <cell r="K204">
            <v>0</v>
          </cell>
          <cell r="L204">
            <v>0</v>
          </cell>
          <cell r="M204">
            <v>192.97208000000001</v>
          </cell>
          <cell r="N204">
            <v>-483.12587000000002</v>
          </cell>
        </row>
        <row r="205">
          <cell r="B205">
            <v>11</v>
          </cell>
          <cell r="C205" t="str">
            <v>КIРОВОГРАДСЬКА ОБЛАСТЬ</v>
          </cell>
          <cell r="D205">
            <v>378844</v>
          </cell>
          <cell r="E205" t="str">
            <v>ДЕРЖАВНИЙ КIРОВОГРАДСЬКИЙ СОКОЕКСТРАКТОВИЙ ЗАВОД</v>
          </cell>
          <cell r="F205">
            <v>13195.8017</v>
          </cell>
          <cell r="G205">
            <v>13603.3035</v>
          </cell>
          <cell r="H205">
            <v>13771.6037</v>
          </cell>
          <cell r="I205">
            <v>15680.947700000001</v>
          </cell>
          <cell r="J205">
            <v>2077.6442200000001</v>
          </cell>
          <cell r="K205">
            <v>0.91964000000000001</v>
          </cell>
          <cell r="L205">
            <v>0.91964000000000001</v>
          </cell>
          <cell r="M205">
            <v>2972.22784</v>
          </cell>
          <cell r="N205">
            <v>1910.26097</v>
          </cell>
        </row>
        <row r="206">
          <cell r="B206">
            <v>11</v>
          </cell>
          <cell r="C206" t="str">
            <v>КIРОВОГРАДСЬКА ОБЛАСТЬ</v>
          </cell>
          <cell r="D206">
            <v>13743719</v>
          </cell>
          <cell r="E206" t="str">
            <v>ДЕРЖАВНЕ ПIДПРИЄМСТВО КIРОВОГРАДСЬКЕ ДЕРЖАВНЕ ПIДПРИЄМСТВО ПО ВИРОБНИЦТВУ I МАРКЕТИНГУ "АРТЕМIДА"</v>
          </cell>
          <cell r="F206">
            <v>17619.108700000001</v>
          </cell>
          <cell r="G206">
            <v>18786.864099999999</v>
          </cell>
          <cell r="H206">
            <v>13789.499</v>
          </cell>
          <cell r="I206">
            <v>14515.454100000001</v>
          </cell>
          <cell r="J206">
            <v>-4271.41</v>
          </cell>
          <cell r="K206">
            <v>0</v>
          </cell>
          <cell r="L206">
            <v>0</v>
          </cell>
          <cell r="M206">
            <v>3202.71612</v>
          </cell>
          <cell r="N206">
            <v>725.11973</v>
          </cell>
        </row>
        <row r="207">
          <cell r="B207">
            <v>11</v>
          </cell>
          <cell r="C207" t="str">
            <v>КIРОВОГРАДСЬКА ОБЛАСТЬ</v>
          </cell>
          <cell r="D207">
            <v>374999</v>
          </cell>
          <cell r="E207" t="str">
            <v>ДОЧIРНЄ ПIДПРИЄМСТВО МЕЖИРIЦЬКИЙ ВIТАМIННИЙ ЗАВОД ДЕРЖАВНОЇ АКЦIОНЕРНОЇ КОМПАНIЇ "УКРМЕДПРОМ"</v>
          </cell>
          <cell r="F207">
            <v>9033.79709</v>
          </cell>
          <cell r="G207">
            <v>11863.615100000001</v>
          </cell>
          <cell r="H207">
            <v>11496.4305</v>
          </cell>
          <cell r="I207">
            <v>12226.166999999999</v>
          </cell>
          <cell r="J207">
            <v>362.55187999999998</v>
          </cell>
          <cell r="K207">
            <v>0</v>
          </cell>
          <cell r="L207">
            <v>0</v>
          </cell>
          <cell r="M207">
            <v>263.60698000000002</v>
          </cell>
          <cell r="N207">
            <v>263.0453</v>
          </cell>
        </row>
        <row r="208">
          <cell r="B208">
            <v>11</v>
          </cell>
          <cell r="C208" t="str">
            <v>КIРОВОГРАДСЬКА ОБЛАСТЬ</v>
          </cell>
          <cell r="D208">
            <v>372109</v>
          </cell>
          <cell r="E208" t="str">
            <v>ЗАКРИТЕ АКЦIОНЕРНЕ ТОВАРИСТВО "ОЛЕКСАНДРIЙСЬКИЙ ЦУКРОВИЙ ЗАВОД"</v>
          </cell>
          <cell r="F208">
            <v>5253.4670500000002</v>
          </cell>
          <cell r="G208">
            <v>5219.4651700000004</v>
          </cell>
          <cell r="H208">
            <v>7512.9115300000003</v>
          </cell>
          <cell r="I208">
            <v>7912.0679399999999</v>
          </cell>
          <cell r="J208">
            <v>2692.60277</v>
          </cell>
          <cell r="K208">
            <v>0</v>
          </cell>
          <cell r="L208">
            <v>0</v>
          </cell>
          <cell r="M208">
            <v>405.55736000000002</v>
          </cell>
          <cell r="N208">
            <v>399.15640999999999</v>
          </cell>
        </row>
        <row r="209">
          <cell r="B209">
            <v>11</v>
          </cell>
          <cell r="C209" t="str">
            <v>КIРОВОГРАДСЬКА ОБЛАСТЬ</v>
          </cell>
          <cell r="D209">
            <v>32039992</v>
          </cell>
          <cell r="E209" t="str">
            <v>ДОЧIРНЄ ПIДПРИЄМСТВО "КIРОВОГРАДСЬКИЙ ОБЛАВТОДОР" ВIДКРИТОГО АКЦIОНЕРНОГО ТОВАРИСТВА "ДЕРЖАВНА АКЦIОНЕРНА КОМПАНIЯ "АВТОМОБIЛЬНI ДОРОГИ УКРАЇНИ"</v>
          </cell>
          <cell r="F209">
            <v>1291.59455</v>
          </cell>
          <cell r="G209">
            <v>1282.77961</v>
          </cell>
          <cell r="H209">
            <v>6066.7373200000002</v>
          </cell>
          <cell r="I209">
            <v>6651.5210999999999</v>
          </cell>
          <cell r="J209">
            <v>5368.7414900000003</v>
          </cell>
          <cell r="K209">
            <v>0</v>
          </cell>
          <cell r="L209">
            <v>0</v>
          </cell>
          <cell r="M209">
            <v>585.25516000000005</v>
          </cell>
          <cell r="N209">
            <v>584.78306999999995</v>
          </cell>
        </row>
        <row r="210">
          <cell r="B210">
            <v>11</v>
          </cell>
          <cell r="C210" t="str">
            <v>КIРОВОГРАДСЬКА ОБЛАСТЬ</v>
          </cell>
          <cell r="D210">
            <v>14276579</v>
          </cell>
          <cell r="E210" t="str">
            <v>ЗАКРИТЕ АКЦIОНЕРНЕ ТОВАРИСТВО ОБ'ЄДНАННЯ "ДНIПРОЕНЕРГОБУДПРОМ"</v>
          </cell>
          <cell r="F210">
            <v>5968.93055</v>
          </cell>
          <cell r="G210">
            <v>6326.61481</v>
          </cell>
          <cell r="H210">
            <v>5656.55908</v>
          </cell>
          <cell r="I210">
            <v>5571.5523899999998</v>
          </cell>
          <cell r="J210">
            <v>-755.06241999999997</v>
          </cell>
          <cell r="K210">
            <v>8.1430000000000007</v>
          </cell>
          <cell r="L210">
            <v>0</v>
          </cell>
          <cell r="M210">
            <v>425.09456999999998</v>
          </cell>
          <cell r="N210">
            <v>-82.265600000000006</v>
          </cell>
        </row>
        <row r="211">
          <cell r="B211">
            <v>11</v>
          </cell>
          <cell r="C211" t="str">
            <v>КIРОВОГРАДСЬКА ОБЛАСТЬ</v>
          </cell>
          <cell r="D211">
            <v>3365222</v>
          </cell>
          <cell r="E211" t="str">
            <v>ВIДКРИТЕ АКЦIОНЕРНЕ ТОВАРИСТВО ПО ГАЗОПОСТАЧАННЮ ТА ГАЗИФIКАЦIЇ "КIРОВОГРАДГАЗ"</v>
          </cell>
          <cell r="F211">
            <v>5813.7888899999998</v>
          </cell>
          <cell r="G211">
            <v>5657.8490400000001</v>
          </cell>
          <cell r="H211">
            <v>4600.0116600000001</v>
          </cell>
          <cell r="I211">
            <v>5004.2711099999997</v>
          </cell>
          <cell r="J211">
            <v>-653.57793000000004</v>
          </cell>
          <cell r="K211">
            <v>0</v>
          </cell>
          <cell r="L211">
            <v>0</v>
          </cell>
          <cell r="M211">
            <v>438.13382999999999</v>
          </cell>
          <cell r="N211">
            <v>404.25628</v>
          </cell>
        </row>
        <row r="212">
          <cell r="B212">
            <v>11</v>
          </cell>
          <cell r="C212" t="str">
            <v>КIРОВОГРАДСЬКА ОБЛАСТЬ</v>
          </cell>
          <cell r="D212">
            <v>33142568</v>
          </cell>
          <cell r="E212" t="str">
            <v>ДОЧIРНЄ ПIДПРИЄМСТВО "КIРОВОГРАДТЕПЛО" ТОВАРИСТВА З ОБМЕЖЕНОЮ ВIДПОВIДАЛЬНIСТЮ "ЦЕНТР НАУКОВО-ТЕХНIЧНИХ IННОВАЦIЙ УКРАЇНСЬКОЇ НАФТОГАЗОВОЇ АКАДЕМIЇ"</v>
          </cell>
          <cell r="F212">
            <v>4267.2870000000003</v>
          </cell>
          <cell r="G212">
            <v>4332.1150100000004</v>
          </cell>
          <cell r="H212">
            <v>4749.9218499999997</v>
          </cell>
          <cell r="I212">
            <v>4836.2338300000001</v>
          </cell>
          <cell r="J212">
            <v>504.11882000000003</v>
          </cell>
          <cell r="K212">
            <v>0</v>
          </cell>
          <cell r="L212">
            <v>-1.45747</v>
          </cell>
          <cell r="M212">
            <v>15.590400000000001</v>
          </cell>
          <cell r="N212">
            <v>15.3348</v>
          </cell>
        </row>
        <row r="213">
          <cell r="B213">
            <v>11</v>
          </cell>
          <cell r="C213" t="str">
            <v>КIРОВОГРАДСЬКА ОБЛАСТЬ</v>
          </cell>
          <cell r="D213">
            <v>3346822</v>
          </cell>
          <cell r="E213" t="str">
            <v>ОБЛАСНЕ КОМУНАЛЬНЕ ВИРОБНИЧЕ ПIДПРИЄМСТВО "ДНIПРО-КIРОВОГРАД"</v>
          </cell>
          <cell r="F213">
            <v>1405.4067299999999</v>
          </cell>
          <cell r="G213">
            <v>1606.1266800000001</v>
          </cell>
          <cell r="H213">
            <v>1290.66651</v>
          </cell>
          <cell r="I213">
            <v>4654.4272000000001</v>
          </cell>
          <cell r="J213">
            <v>3048.3005199999998</v>
          </cell>
          <cell r="K213">
            <v>1918.30395</v>
          </cell>
          <cell r="L213">
            <v>-3241.5574999999999</v>
          </cell>
          <cell r="M213">
            <v>0.15995000000000001</v>
          </cell>
          <cell r="N213">
            <v>0.11218</v>
          </cell>
        </row>
        <row r="214">
          <cell r="B214">
            <v>11</v>
          </cell>
          <cell r="C214" t="str">
            <v>КIРОВОГРАДСЬКА ОБЛАСТЬ</v>
          </cell>
          <cell r="D214">
            <v>4853709</v>
          </cell>
          <cell r="E214" t="str">
            <v>ДЕРЖАВНЕ ПIДПРИЄМСТВО ДИРЕКЦIЯ КРИВОРIЗСЬКОГО ГIРНИЧО-ЗБАГАЧУВАЛЬНОГО КОМБIНАТУ ОКИСЛЕНИХ РУД</v>
          </cell>
          <cell r="F214">
            <v>997.60559000000001</v>
          </cell>
          <cell r="G214">
            <v>2245.7981100000002</v>
          </cell>
          <cell r="H214">
            <v>3776.0149500000002</v>
          </cell>
          <cell r="I214">
            <v>4454.72883</v>
          </cell>
          <cell r="J214">
            <v>2208.9307199999998</v>
          </cell>
          <cell r="K214">
            <v>173.78001</v>
          </cell>
          <cell r="L214">
            <v>-524.73243000000002</v>
          </cell>
          <cell r="M214">
            <v>64.582470000000001</v>
          </cell>
          <cell r="N214">
            <v>-300.21208999999999</v>
          </cell>
        </row>
        <row r="215">
          <cell r="B215">
            <v>11</v>
          </cell>
          <cell r="C215" t="str">
            <v>КIРОВОГРАДСЬКА ОБЛАСТЬ</v>
          </cell>
          <cell r="D215">
            <v>14372024</v>
          </cell>
          <cell r="E215" t="str">
            <v>ЗАКРИТЕ АКЦIОНЕРНЕ ТОВАРИСТВО "МIЖНАРОДНА АКЦIОНЕРНА АВIАЦIЙНА КОМПАНIЯ "УРГА"</v>
          </cell>
          <cell r="F215">
            <v>2698.0665100000001</v>
          </cell>
          <cell r="G215">
            <v>1335.7527299999999</v>
          </cell>
          <cell r="H215">
            <v>4336.8430500000004</v>
          </cell>
          <cell r="I215">
            <v>4420.1643000000004</v>
          </cell>
          <cell r="J215">
            <v>3084.4115700000002</v>
          </cell>
          <cell r="K215">
            <v>0</v>
          </cell>
          <cell r="L215">
            <v>0</v>
          </cell>
          <cell r="M215">
            <v>721.50927999999999</v>
          </cell>
          <cell r="N215">
            <v>82.737250000000003</v>
          </cell>
        </row>
        <row r="216">
          <cell r="B216">
            <v>11</v>
          </cell>
          <cell r="C216" t="str">
            <v>КIРОВОГРАДСЬКА ОБЛАСТЬ</v>
          </cell>
          <cell r="D216">
            <v>14314222</v>
          </cell>
          <cell r="E216" t="str">
            <v>СМОЛIНСЬКА ШАХТА СХIДНОГО ГIРНИЧО-ЗБАГАЧУВАЛЬНОГО КОМБIНАТУ</v>
          </cell>
          <cell r="F216">
            <v>2115.4960599999999</v>
          </cell>
          <cell r="G216">
            <v>2168.0346199999999</v>
          </cell>
          <cell r="H216">
            <v>3882.6872899999998</v>
          </cell>
          <cell r="I216">
            <v>3726.9021600000001</v>
          </cell>
          <cell r="J216">
            <v>1558.86754</v>
          </cell>
          <cell r="K216">
            <v>0</v>
          </cell>
          <cell r="L216">
            <v>0</v>
          </cell>
          <cell r="M216">
            <v>2.5402200000000001</v>
          </cell>
          <cell r="N216">
            <v>-155.78578999999999</v>
          </cell>
        </row>
        <row r="217">
          <cell r="B217">
            <v>11</v>
          </cell>
          <cell r="C217" t="str">
            <v>КIРОВОГРАДСЬКА ОБЛАСТЬ</v>
          </cell>
          <cell r="D217">
            <v>14314239</v>
          </cell>
          <cell r="E217" t="str">
            <v>IНГУЛЬСЬКА ШАХТА СХIДНОГО ГIРНИЧО-ЗБАГАЧУВАЛЬНОГО КОМБIНАТУ</v>
          </cell>
          <cell r="F217">
            <v>14.297090000000001</v>
          </cell>
          <cell r="G217">
            <v>-14.507910000000001</v>
          </cell>
          <cell r="H217">
            <v>3210.3149600000002</v>
          </cell>
          <cell r="I217">
            <v>3216.74692</v>
          </cell>
          <cell r="J217">
            <v>3231.2548299999999</v>
          </cell>
          <cell r="K217">
            <v>0</v>
          </cell>
          <cell r="L217">
            <v>0</v>
          </cell>
          <cell r="M217">
            <v>2.6754600000000002</v>
          </cell>
          <cell r="N217">
            <v>2.55911</v>
          </cell>
        </row>
        <row r="218">
          <cell r="B218">
            <v>11</v>
          </cell>
          <cell r="C218" t="str">
            <v>КIРОВОГРАДСЬКА ОБЛАСТЬ</v>
          </cell>
          <cell r="D218">
            <v>23234841</v>
          </cell>
          <cell r="E218" t="str">
            <v>ПРИВАТНЕ ПIДПРИЄМСТВО "IНКОПМАРК-2"</v>
          </cell>
          <cell r="F218">
            <v>13.46292</v>
          </cell>
          <cell r="G218">
            <v>13.238580000000001</v>
          </cell>
          <cell r="H218">
            <v>3168.6608200000001</v>
          </cell>
          <cell r="I218">
            <v>3168.1056199999998</v>
          </cell>
          <cell r="J218">
            <v>3154.8670400000001</v>
          </cell>
          <cell r="K218">
            <v>0</v>
          </cell>
          <cell r="L218">
            <v>0</v>
          </cell>
          <cell r="M218">
            <v>0.39184000000000002</v>
          </cell>
          <cell r="N218">
            <v>-0.55520000000000003</v>
          </cell>
        </row>
        <row r="219">
          <cell r="B219">
            <v>11</v>
          </cell>
          <cell r="C219" t="str">
            <v>КIРОВОГРАДСЬКА ОБЛАСТЬ</v>
          </cell>
          <cell r="D219">
            <v>13745730</v>
          </cell>
          <cell r="E219" t="str">
            <v>ПП "ВК I К"</v>
          </cell>
          <cell r="F219">
            <v>1710.52612</v>
          </cell>
          <cell r="G219">
            <v>1711.54871</v>
          </cell>
          <cell r="H219">
            <v>3075.3800299999998</v>
          </cell>
          <cell r="I219">
            <v>3051.9990299999999</v>
          </cell>
          <cell r="J219">
            <v>1340.4503199999999</v>
          </cell>
          <cell r="K219">
            <v>0</v>
          </cell>
          <cell r="L219">
            <v>0</v>
          </cell>
          <cell r="M219">
            <v>4.9948600000000001</v>
          </cell>
          <cell r="N219">
            <v>-23.381</v>
          </cell>
        </row>
        <row r="220">
          <cell r="B220">
            <v>11</v>
          </cell>
          <cell r="C220" t="str">
            <v>КIРОВОГРАДСЬКА ОБЛАСТЬ</v>
          </cell>
          <cell r="D220">
            <v>23226959</v>
          </cell>
          <cell r="E220" t="str">
            <v>УПРАВЛIННЯ ВЛАСНОСТI ТА ПРИВАТИЗАЦIЇ КОМУНАЛЬНОГО МАЙНА КIРОВОГРАДСЬКОЇ МIСЬКОЇ РАДИ</v>
          </cell>
          <cell r="F220">
            <v>2023.8720699999999</v>
          </cell>
          <cell r="G220">
            <v>1734.5540699999999</v>
          </cell>
          <cell r="H220">
            <v>2959.6725000000001</v>
          </cell>
          <cell r="I220">
            <v>2887.1260000000002</v>
          </cell>
          <cell r="J220">
            <v>1152.5719300000001</v>
          </cell>
          <cell r="K220">
            <v>0</v>
          </cell>
          <cell r="L220">
            <v>0</v>
          </cell>
          <cell r="M220">
            <v>9.3354400000000002</v>
          </cell>
          <cell r="N220">
            <v>-72.546499999999995</v>
          </cell>
        </row>
        <row r="221">
          <cell r="B221">
            <v>11</v>
          </cell>
          <cell r="C221" t="str">
            <v>КIРОВОГРАДСЬКА ОБЛАСТЬ</v>
          </cell>
          <cell r="D221">
            <v>24147966</v>
          </cell>
          <cell r="E221" t="str">
            <v>КIРОВОГРАДСЬКА ФIЛIЯ ЗАКРИТОГО АКЦIОНЕРНОГО ТОВАРИСТВА "УКРАЇНСЬКИЙ МОБIЛЬНИЙ ЗВ'ЯЗОК"</v>
          </cell>
          <cell r="F221">
            <v>3395.46</v>
          </cell>
          <cell r="G221">
            <v>3395.46</v>
          </cell>
          <cell r="H221">
            <v>2879.431</v>
          </cell>
          <cell r="I221">
            <v>2879.431</v>
          </cell>
          <cell r="J221">
            <v>-516.029</v>
          </cell>
          <cell r="K221">
            <v>0</v>
          </cell>
          <cell r="L221">
            <v>0</v>
          </cell>
          <cell r="M221">
            <v>7.4300000000000005E-2</v>
          </cell>
          <cell r="N221">
            <v>0</v>
          </cell>
        </row>
        <row r="222">
          <cell r="B222">
            <v>12</v>
          </cell>
          <cell r="C222" t="str">
            <v>ЛУГАНСЬКА ОБЛАСТЬ</v>
          </cell>
          <cell r="D222">
            <v>32292929</v>
          </cell>
          <cell r="E222" t="str">
            <v>ЗАКРИТЕ АКЦIОНЕРНЕ ТОВАРИСТВО "ЛИСИЧАНСЬКА НАФТОВА IНВЕСТИЦIЙНА КОМПАНIЯ"</v>
          </cell>
          <cell r="F222">
            <v>23219.678100000001</v>
          </cell>
          <cell r="G222">
            <v>19841.82</v>
          </cell>
          <cell r="H222">
            <v>148237.90400000001</v>
          </cell>
          <cell r="I222">
            <v>426489.72899999999</v>
          </cell>
          <cell r="J222">
            <v>406647.90899999999</v>
          </cell>
          <cell r="K222">
            <v>0</v>
          </cell>
          <cell r="L222">
            <v>0</v>
          </cell>
          <cell r="M222">
            <v>281096.51699999999</v>
          </cell>
          <cell r="N222">
            <v>278251.82500000001</v>
          </cell>
        </row>
        <row r="223">
          <cell r="B223">
            <v>12</v>
          </cell>
          <cell r="C223" t="str">
            <v>ЛУГАНСЬКА ОБЛАСТЬ</v>
          </cell>
          <cell r="D223">
            <v>32359181</v>
          </cell>
          <cell r="E223" t="str">
            <v>ТОВАРИСТВО З ОБМЕЖЕНОЮ ВIДПОВIДАЛЬНIСТЮ "ЛИНОС"</v>
          </cell>
          <cell r="F223">
            <v>735458.33600000001</v>
          </cell>
          <cell r="G223">
            <v>689637.24100000004</v>
          </cell>
          <cell r="H223">
            <v>183014.49799999999</v>
          </cell>
          <cell r="I223">
            <v>166174.826</v>
          </cell>
          <cell r="J223">
            <v>-523462.41</v>
          </cell>
          <cell r="K223">
            <v>0</v>
          </cell>
          <cell r="L223">
            <v>0</v>
          </cell>
          <cell r="M223">
            <v>0</v>
          </cell>
          <cell r="N223">
            <v>-16915.442999999999</v>
          </cell>
        </row>
        <row r="224">
          <cell r="B224">
            <v>12</v>
          </cell>
          <cell r="C224" t="str">
            <v>ЛУГАНСЬКА ОБЛАСТЬ</v>
          </cell>
          <cell r="D224">
            <v>32320704</v>
          </cell>
          <cell r="E224" t="str">
            <v>ДЕРЖАВНЕ ПIДПРИЄМСТВО "РОВЕНЬКИАНТРАЦИТ"</v>
          </cell>
          <cell r="F224">
            <v>113373.503</v>
          </cell>
          <cell r="G224">
            <v>132356.10399999999</v>
          </cell>
          <cell r="H224">
            <v>29332.612799999999</v>
          </cell>
          <cell r="I224">
            <v>164415.02100000001</v>
          </cell>
          <cell r="J224">
            <v>32058.9166</v>
          </cell>
          <cell r="K224">
            <v>228939.50200000001</v>
          </cell>
          <cell r="L224">
            <v>-258657.71</v>
          </cell>
          <cell r="M224">
            <v>29.556509999999999</v>
          </cell>
          <cell r="N224">
            <v>4.6398700000000002</v>
          </cell>
        </row>
        <row r="225">
          <cell r="B225">
            <v>12</v>
          </cell>
          <cell r="C225" t="str">
            <v>ЛУГАНСЬКА ОБЛАСТЬ</v>
          </cell>
          <cell r="D225">
            <v>32355669</v>
          </cell>
          <cell r="E225" t="str">
            <v>ДЕРЖАВНЕ ПIДПРИЄМСТВО "СВЕРДЛОВАНТРАЦИТ"</v>
          </cell>
          <cell r="F225">
            <v>61255.558799999999</v>
          </cell>
          <cell r="G225">
            <v>57359.82</v>
          </cell>
          <cell r="H225">
            <v>-32277.001</v>
          </cell>
          <cell r="I225">
            <v>108367.53</v>
          </cell>
          <cell r="J225">
            <v>51007.710299999999</v>
          </cell>
          <cell r="K225">
            <v>40996.3963</v>
          </cell>
          <cell r="L225">
            <v>-183599.43</v>
          </cell>
          <cell r="M225">
            <v>0.01</v>
          </cell>
          <cell r="N225">
            <v>-43.61647</v>
          </cell>
        </row>
        <row r="226">
          <cell r="B226">
            <v>12</v>
          </cell>
          <cell r="C226" t="str">
            <v>ЛУГАНСЬКА ОБЛАСТЬ</v>
          </cell>
          <cell r="D226">
            <v>32363486</v>
          </cell>
          <cell r="E226" t="str">
            <v>ВIДКРИТЕ АКЦIОНЕРНЕ ТОВАРИСТВО "КРАСНОДОНВУГIЛЛЯ"</v>
          </cell>
          <cell r="F226">
            <v>174774.769</v>
          </cell>
          <cell r="G226">
            <v>196472.546</v>
          </cell>
          <cell r="H226">
            <v>123807.473</v>
          </cell>
          <cell r="I226">
            <v>95785.992400000003</v>
          </cell>
          <cell r="J226">
            <v>-100686.55</v>
          </cell>
          <cell r="K226">
            <v>0</v>
          </cell>
          <cell r="L226">
            <v>-149055.14000000001</v>
          </cell>
          <cell r="M226">
            <v>5.9028799999999997</v>
          </cell>
          <cell r="N226">
            <v>-10.805429999999999</v>
          </cell>
        </row>
        <row r="227">
          <cell r="B227">
            <v>12</v>
          </cell>
          <cell r="C227" t="str">
            <v>ЛУГАНСЬКА ОБЛАСТЬ</v>
          </cell>
          <cell r="D227">
            <v>26174683</v>
          </cell>
          <cell r="E227" t="str">
            <v>СТРУКТУРНА ОДИНИЦЯ "ЛУГАНСЬКА ТЕС" ТОВАРИСТВО З ОБМЕЖЕНОЮ ВIДПОВIДАЛЬНIСТЮ "СХIДЕНЕРГО"</v>
          </cell>
          <cell r="F227">
            <v>29933.706600000001</v>
          </cell>
          <cell r="G227">
            <v>29600.907800000001</v>
          </cell>
          <cell r="H227">
            <v>27046.5095</v>
          </cell>
          <cell r="I227">
            <v>38706.794500000004</v>
          </cell>
          <cell r="J227">
            <v>9105.8867699999992</v>
          </cell>
          <cell r="K227">
            <v>0</v>
          </cell>
          <cell r="L227">
            <v>0</v>
          </cell>
          <cell r="M227">
            <v>11677.197</v>
          </cell>
          <cell r="N227">
            <v>11660.285</v>
          </cell>
        </row>
        <row r="228">
          <cell r="B228">
            <v>12</v>
          </cell>
          <cell r="C228" t="str">
            <v>ЛУГАНСЬКА ОБЛАСТЬ</v>
          </cell>
          <cell r="D228">
            <v>1882551</v>
          </cell>
          <cell r="E228" t="str">
            <v>ВIДКРИТЕ АКЦIОНЕРНЕ ТОВАРИСТВО "РУБIЖАНСЬКИЙ КАРТОННО-ТАРНИЙ КОМБIНАТ"</v>
          </cell>
          <cell r="F228">
            <v>32204.7016</v>
          </cell>
          <cell r="G228">
            <v>31736.5952</v>
          </cell>
          <cell r="H228">
            <v>33520.362699999998</v>
          </cell>
          <cell r="I228">
            <v>33484.569499999998</v>
          </cell>
          <cell r="J228">
            <v>1747.97423</v>
          </cell>
          <cell r="K228">
            <v>0</v>
          </cell>
          <cell r="L228">
            <v>0</v>
          </cell>
          <cell r="M228">
            <v>78.794920000000005</v>
          </cell>
          <cell r="N228">
            <v>-37.694450000000003</v>
          </cell>
        </row>
        <row r="229">
          <cell r="B229">
            <v>12</v>
          </cell>
          <cell r="C229" t="str">
            <v>ЛУГАНСЬКА ОБЛАСТЬ</v>
          </cell>
          <cell r="D229">
            <v>190816</v>
          </cell>
          <cell r="E229" t="str">
            <v>ВIДКРИТЕ АКЦIОНЕРНЕ ТОВАРИСТВО "АЛЧЕВСЬКИЙ КОКСОХIМIЧНИЙ ЗАВОД"</v>
          </cell>
          <cell r="F229">
            <v>9004.1404000000002</v>
          </cell>
          <cell r="G229">
            <v>2289.3864100000001</v>
          </cell>
          <cell r="H229">
            <v>17859.050500000001</v>
          </cell>
          <cell r="I229">
            <v>29123.2078</v>
          </cell>
          <cell r="J229">
            <v>26833.8213</v>
          </cell>
          <cell r="K229">
            <v>0</v>
          </cell>
          <cell r="L229">
            <v>0</v>
          </cell>
          <cell r="M229">
            <v>21198.084299999999</v>
          </cell>
          <cell r="N229">
            <v>11272.6945</v>
          </cell>
        </row>
        <row r="230">
          <cell r="B230">
            <v>12</v>
          </cell>
          <cell r="C230" t="str">
            <v>ЛУГАНСЬКА ОБЛАСТЬ</v>
          </cell>
          <cell r="D230">
            <v>32473323</v>
          </cell>
          <cell r="E230" t="str">
            <v>ДЕРЖАВНЕ ПIДПРИЄМСТВО "ЛУГАНСЬКВУГIЛЛЯ"</v>
          </cell>
          <cell r="F230">
            <v>27632.2143</v>
          </cell>
          <cell r="G230">
            <v>17815.451000000001</v>
          </cell>
          <cell r="H230">
            <v>-7051.8446999999996</v>
          </cell>
          <cell r="I230">
            <v>28532.385399999999</v>
          </cell>
          <cell r="J230">
            <v>10716.9344</v>
          </cell>
          <cell r="K230">
            <v>40447.941299999999</v>
          </cell>
          <cell r="L230">
            <v>-31175.705000000002</v>
          </cell>
          <cell r="M230">
            <v>0</v>
          </cell>
          <cell r="N230">
            <v>0</v>
          </cell>
        </row>
        <row r="231">
          <cell r="B231">
            <v>12</v>
          </cell>
          <cell r="C231" t="str">
            <v>ЛУГАНСЬКА ОБЛАСТЬ</v>
          </cell>
          <cell r="D231">
            <v>31443937</v>
          </cell>
          <cell r="E231" t="str">
            <v>ТОВАРИСТВО З ОБМЕЖЕНОЮ ВIДПОВIДАЛЬНIСТЮ "ЛУГАНСЬКЕ ЕНЕРГЕТИЧНЕ ОБ'ЄДНАННЯ"</v>
          </cell>
          <cell r="F231">
            <v>19532.911599999999</v>
          </cell>
          <cell r="G231">
            <v>19603.8537</v>
          </cell>
          <cell r="H231">
            <v>24874.7968</v>
          </cell>
          <cell r="I231">
            <v>27430.6911</v>
          </cell>
          <cell r="J231">
            <v>7826.83734</v>
          </cell>
          <cell r="K231">
            <v>0</v>
          </cell>
          <cell r="L231">
            <v>0</v>
          </cell>
          <cell r="M231">
            <v>2670.69839</v>
          </cell>
          <cell r="N231">
            <v>2555.62329</v>
          </cell>
        </row>
        <row r="232">
          <cell r="B232">
            <v>12</v>
          </cell>
          <cell r="C232" t="str">
            <v>ЛУГАНСЬКА ОБЛАСТЬ</v>
          </cell>
          <cell r="D232">
            <v>32226065</v>
          </cell>
          <cell r="E232" t="str">
            <v>ДЕРЖАВНЕ ПIДПРИЄМСТВО "АНТРАЦИТ"</v>
          </cell>
          <cell r="F232">
            <v>14272.6955</v>
          </cell>
          <cell r="G232">
            <v>20600.014999999999</v>
          </cell>
          <cell r="H232">
            <v>43595.330699999999</v>
          </cell>
          <cell r="I232">
            <v>26254.112000000001</v>
          </cell>
          <cell r="J232">
            <v>5654.09699</v>
          </cell>
          <cell r="K232">
            <v>32680.623100000001</v>
          </cell>
          <cell r="L232">
            <v>4393.4876100000001</v>
          </cell>
          <cell r="M232">
            <v>0</v>
          </cell>
          <cell r="N232">
            <v>-1.0000000000000001E-5</v>
          </cell>
        </row>
        <row r="233">
          <cell r="B233">
            <v>12</v>
          </cell>
          <cell r="C233" t="str">
            <v>ЛУГАНСЬКА ОБЛАСТЬ</v>
          </cell>
          <cell r="D233">
            <v>30996128</v>
          </cell>
          <cell r="E233" t="str">
            <v>ЗАКРИТЕ АКЦIОНЕРНЕ ТОВАРИСТВО "ЛУГАНСЬКИЙ ЛIКЕРО-ГОРIЛЧАНИЙ ЗАВОД ЛУГА-НОВА"</v>
          </cell>
          <cell r="F233">
            <v>23032.5344</v>
          </cell>
          <cell r="G233">
            <v>24058.871200000001</v>
          </cell>
          <cell r="H233">
            <v>23210.738499999999</v>
          </cell>
          <cell r="I233">
            <v>25909.897300000001</v>
          </cell>
          <cell r="J233">
            <v>1851.0261</v>
          </cell>
          <cell r="K233">
            <v>0</v>
          </cell>
          <cell r="L233">
            <v>0</v>
          </cell>
          <cell r="M233">
            <v>4954.0240299999996</v>
          </cell>
          <cell r="N233">
            <v>2199.1587500000001</v>
          </cell>
        </row>
        <row r="234">
          <cell r="B234">
            <v>12</v>
          </cell>
          <cell r="C234" t="str">
            <v>ЛУГАНСЬКА ОБЛАСТЬ</v>
          </cell>
          <cell r="D234">
            <v>5451150</v>
          </cell>
          <cell r="E234" t="str">
            <v>ВIДКРИТЕ АКЦIОНЕРНЕ ТОВАРИСТВО ПО ГАЗОПОСТАЧАННЮ ТА ГАЗИФIКАЦIЄ "ЛУГАНСЬКГАЗ"</v>
          </cell>
          <cell r="F234">
            <v>15685.861999999999</v>
          </cell>
          <cell r="G234">
            <v>15687.397199999999</v>
          </cell>
          <cell r="H234">
            <v>20770.082600000002</v>
          </cell>
          <cell r="I234">
            <v>24181.206900000001</v>
          </cell>
          <cell r="J234">
            <v>8493.8097199999993</v>
          </cell>
          <cell r="K234">
            <v>0</v>
          </cell>
          <cell r="L234">
            <v>0</v>
          </cell>
          <cell r="M234">
            <v>3410.8375999999998</v>
          </cell>
          <cell r="N234">
            <v>3405.1772700000001</v>
          </cell>
        </row>
        <row r="235">
          <cell r="B235">
            <v>12</v>
          </cell>
          <cell r="C235" t="str">
            <v>ЛУГАНСЬКА ОБЛАСТЬ</v>
          </cell>
          <cell r="D235">
            <v>9585574</v>
          </cell>
          <cell r="E235" t="str">
            <v>ДЕРЖАВНЕ ПIДПРИЄМСТВО "ПОПАСНЯНСЬКИЙ ВАГОНОРЕМОНТНИЙ ЗАВОД"</v>
          </cell>
          <cell r="F235">
            <v>15476.0558</v>
          </cell>
          <cell r="G235">
            <v>15473.426799999999</v>
          </cell>
          <cell r="H235">
            <v>17837.474999999999</v>
          </cell>
          <cell r="I235">
            <v>18924.923999999999</v>
          </cell>
          <cell r="J235">
            <v>3451.49721</v>
          </cell>
          <cell r="K235">
            <v>0</v>
          </cell>
          <cell r="L235">
            <v>0</v>
          </cell>
          <cell r="M235">
            <v>1088.864</v>
          </cell>
          <cell r="N235">
            <v>1087.4490000000001</v>
          </cell>
        </row>
        <row r="236">
          <cell r="B236">
            <v>12</v>
          </cell>
          <cell r="C236" t="str">
            <v>ЛУГАНСЬКА ОБЛАСТЬ</v>
          </cell>
          <cell r="D236">
            <v>31380846</v>
          </cell>
          <cell r="E236" t="str">
            <v>ЗАКРИТЕ АКЦIОНЕРНЕ ТОВАРИСТВО "ЛИСИЧАНСЬКИЙ СКЛОЗАВОД "ПРОЛЕТАРIЙ"</v>
          </cell>
          <cell r="F236">
            <v>12937.0689</v>
          </cell>
          <cell r="G236">
            <v>14629.230299999999</v>
          </cell>
          <cell r="H236">
            <v>9616.8508999999995</v>
          </cell>
          <cell r="I236">
            <v>14959.4311</v>
          </cell>
          <cell r="J236">
            <v>330.20084000000003</v>
          </cell>
          <cell r="K236">
            <v>0</v>
          </cell>
          <cell r="L236">
            <v>0</v>
          </cell>
          <cell r="M236">
            <v>6058.5360499999997</v>
          </cell>
          <cell r="N236">
            <v>6058.5360499999997</v>
          </cell>
        </row>
        <row r="237">
          <cell r="B237">
            <v>12</v>
          </cell>
          <cell r="C237" t="str">
            <v>ЛУГАНСЬКА ОБЛАСТЬ</v>
          </cell>
          <cell r="D237">
            <v>32446546</v>
          </cell>
          <cell r="E237" t="str">
            <v>ДЕРЖАВНЕ ПIДПРИЄМСТВО "ДОНБАСАНТРАЦИТ"</v>
          </cell>
          <cell r="F237">
            <v>-4755.7022999999999</v>
          </cell>
          <cell r="G237">
            <v>3093.00585</v>
          </cell>
          <cell r="H237">
            <v>7205.8483699999997</v>
          </cell>
          <cell r="I237">
            <v>14848.840200000001</v>
          </cell>
          <cell r="J237">
            <v>11755.8343</v>
          </cell>
          <cell r="K237">
            <v>26522.858899999999</v>
          </cell>
          <cell r="L237">
            <v>-11366.37</v>
          </cell>
          <cell r="M237">
            <v>6.4865599999999999</v>
          </cell>
          <cell r="N237">
            <v>-26.96566</v>
          </cell>
        </row>
        <row r="238">
          <cell r="B238">
            <v>12</v>
          </cell>
          <cell r="C238" t="str">
            <v>ЛУГАНСЬКА ОБЛАСТЬ</v>
          </cell>
          <cell r="D238">
            <v>5507034</v>
          </cell>
          <cell r="E238" t="str">
            <v>ЗАКРИТЕ АКЦIОНЕРНЕ ТОВАРИСТВО "ЛУГАНСЬКИЙ М'ЯСОКОМБIНАТ"</v>
          </cell>
          <cell r="F238">
            <v>8652.6316000000006</v>
          </cell>
          <cell r="G238">
            <v>8633.8366000000005</v>
          </cell>
          <cell r="H238">
            <v>12629.9977</v>
          </cell>
          <cell r="I238">
            <v>12869.155500000001</v>
          </cell>
          <cell r="J238">
            <v>4235.3188799999998</v>
          </cell>
          <cell r="K238">
            <v>0</v>
          </cell>
          <cell r="L238">
            <v>0</v>
          </cell>
          <cell r="M238">
            <v>239.15810999999999</v>
          </cell>
          <cell r="N238">
            <v>239.15781000000001</v>
          </cell>
        </row>
        <row r="239">
          <cell r="B239">
            <v>12</v>
          </cell>
          <cell r="C239" t="str">
            <v>ЛУГАНСЬКА ОБЛАСТЬ</v>
          </cell>
          <cell r="D239">
            <v>32538783</v>
          </cell>
          <cell r="E239" t="str">
            <v>ОБЛАСНЕ КОМУНАЛЬНЕ ПIДПРИЄМСТВО "КОМПАНIЯ "ЛУГАНСЬКВОДА"</v>
          </cell>
          <cell r="F239">
            <v>9722.9020199999995</v>
          </cell>
          <cell r="G239">
            <v>9528.1418599999997</v>
          </cell>
          <cell r="H239">
            <v>11156.192999999999</v>
          </cell>
          <cell r="I239">
            <v>12063.7462</v>
          </cell>
          <cell r="J239">
            <v>2535.6043199999999</v>
          </cell>
          <cell r="K239">
            <v>0</v>
          </cell>
          <cell r="L239">
            <v>0</v>
          </cell>
          <cell r="M239">
            <v>844.69961999999998</v>
          </cell>
          <cell r="N239">
            <v>844.40601000000004</v>
          </cell>
        </row>
        <row r="240">
          <cell r="B240">
            <v>12</v>
          </cell>
          <cell r="C240" t="str">
            <v>ЛУГАНСЬКА ОБЛАСТЬ</v>
          </cell>
          <cell r="D240">
            <v>32326182</v>
          </cell>
          <cell r="E240" t="str">
            <v>ТОВАРИСТВО З ОБМЕЖЕНОЮ ВIДПОВIДАЛЬНIСТЮ "НАУКОВО-ВИРОБНИЧИЙ ЦЕНТР "ЕКОСФЕРА"</v>
          </cell>
          <cell r="F240">
            <v>11112.872799999999</v>
          </cell>
          <cell r="G240">
            <v>11103.883900000001</v>
          </cell>
          <cell r="H240">
            <v>11226.941000000001</v>
          </cell>
          <cell r="I240">
            <v>11226.843000000001</v>
          </cell>
          <cell r="J240">
            <v>122.95913</v>
          </cell>
          <cell r="K240">
            <v>0</v>
          </cell>
          <cell r="L240">
            <v>0</v>
          </cell>
          <cell r="M240">
            <v>2.7400000000000001E-2</v>
          </cell>
          <cell r="N240">
            <v>-9.8000000000000004E-2</v>
          </cell>
        </row>
        <row r="241">
          <cell r="B241">
            <v>12</v>
          </cell>
          <cell r="C241" t="str">
            <v>ЛУГАНСЬКА ОБЛАСТЬ</v>
          </cell>
          <cell r="D241">
            <v>131050</v>
          </cell>
          <cell r="E241" t="str">
            <v>ДЕРЖАВНЕ ПIДПРИЄМСТВО "СЄВЄРОДОНЕЦЬКА ТЕПЛОЕЛЕКТРОЦЕНТРАЛЬ"</v>
          </cell>
          <cell r="F241">
            <v>9729.0490399999999</v>
          </cell>
          <cell r="G241">
            <v>7224.4751200000001</v>
          </cell>
          <cell r="H241">
            <v>5699.5267400000002</v>
          </cell>
          <cell r="I241">
            <v>10827.5638</v>
          </cell>
          <cell r="J241">
            <v>3603.0886399999999</v>
          </cell>
          <cell r="K241">
            <v>63.011789999999998</v>
          </cell>
          <cell r="L241">
            <v>-9128.4361000000008</v>
          </cell>
          <cell r="M241">
            <v>39.227629999999998</v>
          </cell>
          <cell r="N241">
            <v>39.227629999999998</v>
          </cell>
        </row>
        <row r="242">
          <cell r="B242">
            <v>13</v>
          </cell>
          <cell r="C242" t="str">
            <v>ЛЬВIВСЬКА ОБЛАСТЬ</v>
          </cell>
          <cell r="D242">
            <v>1059900</v>
          </cell>
          <cell r="E242" t="str">
            <v>ДЕРЖАВНЕ ТЕРИТОРIАЛЬНО-ГАЛУЗЕВЕ ОБ'ЄДНАННЯ "ЛЬВIВСЬКА ЗАЛIЗНИЦЯ"'</v>
          </cell>
          <cell r="F242">
            <v>338040.32900000003</v>
          </cell>
          <cell r="G242">
            <v>328316.011</v>
          </cell>
          <cell r="H242">
            <v>373508.18</v>
          </cell>
          <cell r="I242">
            <v>385825.72899999999</v>
          </cell>
          <cell r="J242">
            <v>57509.718200000003</v>
          </cell>
          <cell r="K242">
            <v>0</v>
          </cell>
          <cell r="L242">
            <v>0</v>
          </cell>
          <cell r="M242">
            <v>11920.3783</v>
          </cell>
          <cell r="N242">
            <v>11905.856400000001</v>
          </cell>
        </row>
        <row r="243">
          <cell r="B243">
            <v>13</v>
          </cell>
          <cell r="C243" t="str">
            <v>ЛЬВIВСЬКА ОБЛАСТЬ</v>
          </cell>
          <cell r="D243">
            <v>23269555</v>
          </cell>
          <cell r="E243" t="str">
            <v>ВIДКРИТЕ АКЦIОНЕРНЕ ТОВАРИСТВО "ЗАХIДЕНЕРГО"</v>
          </cell>
          <cell r="F243">
            <v>149866.92800000001</v>
          </cell>
          <cell r="G243">
            <v>150396.13800000001</v>
          </cell>
          <cell r="H243">
            <v>174169.36600000001</v>
          </cell>
          <cell r="I243">
            <v>181742.20800000001</v>
          </cell>
          <cell r="J243">
            <v>31346.070199999998</v>
          </cell>
          <cell r="K243">
            <v>0</v>
          </cell>
          <cell r="L243">
            <v>0</v>
          </cell>
          <cell r="M243">
            <v>7632.9844300000004</v>
          </cell>
          <cell r="N243">
            <v>7406.0600800000002</v>
          </cell>
        </row>
        <row r="244">
          <cell r="B244">
            <v>13</v>
          </cell>
          <cell r="C244" t="str">
            <v>ЛЬВIВСЬКА ОБЛАСТЬ</v>
          </cell>
          <cell r="D244">
            <v>30822837</v>
          </cell>
          <cell r="E244" t="str">
            <v>ЗАКРИТЕ АКЦIОНЕРНЕ ТОВАРИСТВО "ЛЬВIВСЬКИЙ ЛIКЕРО-ГОРIЛЧАНИЙ ЗАВОД"</v>
          </cell>
          <cell r="F244">
            <v>99515.446400000001</v>
          </cell>
          <cell r="G244">
            <v>113869.736</v>
          </cell>
          <cell r="H244">
            <v>134004.465</v>
          </cell>
          <cell r="I244">
            <v>139766.204</v>
          </cell>
          <cell r="J244">
            <v>25896.4679</v>
          </cell>
          <cell r="K244">
            <v>0</v>
          </cell>
          <cell r="L244">
            <v>0</v>
          </cell>
          <cell r="M244">
            <v>20031.245999999999</v>
          </cell>
          <cell r="N244">
            <v>4980.7183400000004</v>
          </cell>
        </row>
        <row r="245">
          <cell r="B245">
            <v>13</v>
          </cell>
          <cell r="C245" t="str">
            <v>ЛЬВIВСЬКА ОБЛАСТЬ</v>
          </cell>
          <cell r="D245">
            <v>25546088</v>
          </cell>
          <cell r="E245" t="str">
            <v>ФIЛIЯ ЗАКРИТОГО АКЦIОНЕРНОГО ТОВАРИСТВА "КИЇВСТАР ДЖ.ЕС.ЕМ." В М ЛЬВОВI</v>
          </cell>
          <cell r="F245">
            <v>32747.6253</v>
          </cell>
          <cell r="G245">
            <v>32750.075000000001</v>
          </cell>
          <cell r="H245">
            <v>79182.378500000006</v>
          </cell>
          <cell r="I245">
            <v>79176.095199999996</v>
          </cell>
          <cell r="J245">
            <v>46426.020199999999</v>
          </cell>
          <cell r="K245">
            <v>0</v>
          </cell>
          <cell r="L245">
            <v>0</v>
          </cell>
          <cell r="M245">
            <v>7.0108899999999998</v>
          </cell>
          <cell r="N245">
            <v>-6.2833800000000002</v>
          </cell>
        </row>
        <row r="246">
          <cell r="B246">
            <v>13</v>
          </cell>
          <cell r="C246" t="str">
            <v>ЛЬВIВСЬКА ОБЛАСТЬ</v>
          </cell>
          <cell r="D246">
            <v>152388</v>
          </cell>
          <cell r="E246" t="str">
            <v>ВIДКРИТЕ АКЦIОНЕРНЕ ТОВАРИСТВО "НАФТОПЕРЕРОБНИЙ КОМПЛЕКС "ГАЛИЧИНА"</v>
          </cell>
          <cell r="F246">
            <v>143619.84899999999</v>
          </cell>
          <cell r="G246">
            <v>152113.995</v>
          </cell>
          <cell r="H246">
            <v>82245.151100000003</v>
          </cell>
          <cell r="I246">
            <v>75247.823999999993</v>
          </cell>
          <cell r="J246">
            <v>-76866.171000000002</v>
          </cell>
          <cell r="K246">
            <v>115.18777</v>
          </cell>
          <cell r="L246">
            <v>-90.916510000000002</v>
          </cell>
          <cell r="M246">
            <v>8645.1690400000007</v>
          </cell>
          <cell r="N246">
            <v>-6988.9161000000004</v>
          </cell>
        </row>
        <row r="247">
          <cell r="B247">
            <v>13</v>
          </cell>
          <cell r="C247" t="str">
            <v>ЛЬВIВСЬКА ОБЛАСТЬ</v>
          </cell>
          <cell r="D247">
            <v>383952</v>
          </cell>
          <cell r="E247" t="str">
            <v>ВIДКРИТЕ АКЦIОНЕРНЕ ТОВАРИСТВО "ЛЬВIВСЬКА ПИВОВАРНЯ"</v>
          </cell>
          <cell r="F247">
            <v>44233.784</v>
          </cell>
          <cell r="G247">
            <v>43777.906999999999</v>
          </cell>
          <cell r="H247">
            <v>58042.345800000003</v>
          </cell>
          <cell r="I247">
            <v>62373.004300000001</v>
          </cell>
          <cell r="J247">
            <v>18595.0972</v>
          </cell>
          <cell r="K247">
            <v>0</v>
          </cell>
          <cell r="L247">
            <v>0</v>
          </cell>
          <cell r="M247">
            <v>4392.0195400000002</v>
          </cell>
          <cell r="N247">
            <v>4330.48902</v>
          </cell>
        </row>
        <row r="248">
          <cell r="B248">
            <v>13</v>
          </cell>
          <cell r="C248" t="str">
            <v>ЛЬВIВСЬКА ОБЛАСТЬ</v>
          </cell>
          <cell r="D248">
            <v>131587</v>
          </cell>
          <cell r="E248" t="str">
            <v>ВIДКРИТЕ АКЦIОНЕРНЕ ТОВАРИСТВО "ЛЬВIВОБЛЕНЕРГО"</v>
          </cell>
          <cell r="F248">
            <v>45511.9856</v>
          </cell>
          <cell r="G248">
            <v>45919.129699999998</v>
          </cell>
          <cell r="H248">
            <v>58551.497300000003</v>
          </cell>
          <cell r="I248">
            <v>46755.0101</v>
          </cell>
          <cell r="J248">
            <v>835.88041999999996</v>
          </cell>
          <cell r="K248">
            <v>11932.3478</v>
          </cell>
          <cell r="L248">
            <v>11932.3478</v>
          </cell>
          <cell r="M248">
            <v>0.15966</v>
          </cell>
          <cell r="N248">
            <v>6.0699999999999997E-2</v>
          </cell>
        </row>
        <row r="249">
          <cell r="B249">
            <v>13</v>
          </cell>
          <cell r="C249" t="str">
            <v>ЛЬВIВСЬКА ОБЛАСТЬ</v>
          </cell>
          <cell r="D249">
            <v>382154</v>
          </cell>
          <cell r="E249" t="str">
            <v>ЗАКРИТЕ АКЦIОНЕРНЕ ТОВАРИСТВО "ЛЬВIВСЬКА КОНДИТЕРСЬКА ФIРМА "СВIТОЧ"</v>
          </cell>
          <cell r="F249">
            <v>19845.763599999998</v>
          </cell>
          <cell r="G249">
            <v>28508.387500000001</v>
          </cell>
          <cell r="H249">
            <v>35846.683299999997</v>
          </cell>
          <cell r="I249">
            <v>38392.742100000003</v>
          </cell>
          <cell r="J249">
            <v>9884.3545200000008</v>
          </cell>
          <cell r="K249">
            <v>0</v>
          </cell>
          <cell r="L249">
            <v>0</v>
          </cell>
          <cell r="M249">
            <v>2566.7158800000002</v>
          </cell>
          <cell r="N249">
            <v>2546.0526599999998</v>
          </cell>
        </row>
        <row r="250">
          <cell r="B250">
            <v>13</v>
          </cell>
          <cell r="C250" t="str">
            <v>ЛЬВIВСЬКА ОБЛАСТЬ</v>
          </cell>
          <cell r="D250">
            <v>22376504</v>
          </cell>
          <cell r="E250" t="str">
            <v>ЗАХ.IДНЕ ТУ ЗАКРИТЕ АКЦIОНЕРНЕ ТОВАРИСТВО "УКРАIНСЬКИЙ МОБIЛЬНИЙ ЗВ'ЯЗОК"</v>
          </cell>
          <cell r="F250">
            <v>28663.17</v>
          </cell>
          <cell r="G250">
            <v>28663.18</v>
          </cell>
          <cell r="H250">
            <v>37672.010999999999</v>
          </cell>
          <cell r="I250">
            <v>37672.010999999999</v>
          </cell>
          <cell r="J250">
            <v>9008.8310000000001</v>
          </cell>
          <cell r="K250">
            <v>0</v>
          </cell>
          <cell r="L250">
            <v>0</v>
          </cell>
          <cell r="M250">
            <v>1.4117599999999999</v>
          </cell>
          <cell r="N250">
            <v>0</v>
          </cell>
        </row>
        <row r="251">
          <cell r="B251">
            <v>13</v>
          </cell>
          <cell r="C251" t="str">
            <v>ЛЬВIВСЬКА ОБЛАСТЬ</v>
          </cell>
          <cell r="D251">
            <v>3348471</v>
          </cell>
          <cell r="E251" t="str">
            <v>ЛЬВIВСЬКЕ МIСЬКЕ КОМУНАЛЬНЕ ПIДПРИЄМСТВО "ЛЬВIВВОДОКАНАЛ"</v>
          </cell>
          <cell r="F251">
            <v>6512.5896400000001</v>
          </cell>
          <cell r="G251">
            <v>12495.075999999999</v>
          </cell>
          <cell r="H251">
            <v>13727.5707</v>
          </cell>
          <cell r="I251">
            <v>37642.721100000002</v>
          </cell>
          <cell r="J251">
            <v>25147.645100000002</v>
          </cell>
          <cell r="K251">
            <v>3297.14525</v>
          </cell>
          <cell r="L251">
            <v>-14322.947</v>
          </cell>
          <cell r="M251">
            <v>18.822900000000001</v>
          </cell>
          <cell r="N251">
            <v>18.822900000000001</v>
          </cell>
        </row>
        <row r="252">
          <cell r="B252">
            <v>13</v>
          </cell>
          <cell r="C252" t="str">
            <v>ЛЬВIВСЬКА ОБЛАСТЬ</v>
          </cell>
          <cell r="D252">
            <v>293025</v>
          </cell>
          <cell r="E252" t="str">
            <v>ВIДКРИТЕ АКЦIОНЕРНЕ ТОВАРИСТВО "МИКОЛАЇВЦЕМЕНТ"</v>
          </cell>
          <cell r="F252">
            <v>33125.089</v>
          </cell>
          <cell r="G252">
            <v>33060.486599999997</v>
          </cell>
          <cell r="H252">
            <v>35961.6391</v>
          </cell>
          <cell r="I252">
            <v>35913.184000000001</v>
          </cell>
          <cell r="J252">
            <v>2852.6973200000002</v>
          </cell>
          <cell r="K252">
            <v>0</v>
          </cell>
          <cell r="L252">
            <v>0</v>
          </cell>
          <cell r="M252">
            <v>36.808909999999997</v>
          </cell>
          <cell r="N252">
            <v>-54.28295</v>
          </cell>
        </row>
        <row r="253">
          <cell r="B253">
            <v>13</v>
          </cell>
          <cell r="C253" t="str">
            <v>ЛЬВIВСЬКА ОБЛАСТЬ</v>
          </cell>
          <cell r="D253">
            <v>25560533</v>
          </cell>
          <cell r="E253" t="str">
            <v>ФIЛIЯ ДОЧIРНЬОЇ КОМПАНIЇ "УКРГАЗВИДОБУВАННЯ" НАЦIОНАЛЬНОЇ АКЦIОНЕРНОЇ КОМПАНIЇ "НАФТОГАЗУКРАЇНИ" ГАЗОПРОМИСЛОВЕ УПРАВЛIННЯ "ЛЬВIВГАЗВИДОБУВАННЯ"</v>
          </cell>
          <cell r="F253">
            <v>49604.645700000001</v>
          </cell>
          <cell r="G253">
            <v>53654.351300000002</v>
          </cell>
          <cell r="H253">
            <v>2725.1300999999999</v>
          </cell>
          <cell r="I253">
            <v>25551.07</v>
          </cell>
          <cell r="J253">
            <v>-28103.280999999999</v>
          </cell>
          <cell r="K253">
            <v>4752.2016700000004</v>
          </cell>
          <cell r="L253">
            <v>-22749.924999999999</v>
          </cell>
          <cell r="M253">
            <v>11.8788</v>
          </cell>
          <cell r="N253">
            <v>11.76934</v>
          </cell>
        </row>
        <row r="254">
          <cell r="B254">
            <v>13</v>
          </cell>
          <cell r="C254" t="str">
            <v>ЛЬВIВСЬКА ОБЛАСТЬ</v>
          </cell>
          <cell r="D254">
            <v>22402928</v>
          </cell>
          <cell r="E254" t="str">
            <v>СПIЛЬНЕ ПIДПРИЄМСТВО "БОРИСЛАВСЬКА НАФТОВА КОМПАНIЯ" (У ФОРМI ТОВАРИСТВА З ОБМЕЖЕНОЮ ВIДПОВIДАЛЬНIСТЮ)</v>
          </cell>
          <cell r="F254">
            <v>12764.2991</v>
          </cell>
          <cell r="G254">
            <v>12756.492</v>
          </cell>
          <cell r="H254">
            <v>19901.208900000001</v>
          </cell>
          <cell r="I254">
            <v>21140.606800000001</v>
          </cell>
          <cell r="J254">
            <v>8384.1147600000004</v>
          </cell>
          <cell r="K254">
            <v>0</v>
          </cell>
          <cell r="L254">
            <v>0</v>
          </cell>
          <cell r="M254">
            <v>1266.73605</v>
          </cell>
          <cell r="N254">
            <v>1236.64941</v>
          </cell>
        </row>
        <row r="255">
          <cell r="B255">
            <v>13</v>
          </cell>
          <cell r="C255" t="str">
            <v>ЛЬВIВСЬКА ОБЛАСТЬ</v>
          </cell>
          <cell r="D255">
            <v>25558625</v>
          </cell>
          <cell r="E255" t="str">
            <v>УПРАВЛIННЯ КОМУНАЛЬНОГО МАЙНА ЛЬВIВСЬКОЇ МIСЬКОЇ РАДИ</v>
          </cell>
          <cell r="F255">
            <v>2095.2289999999998</v>
          </cell>
          <cell r="G255">
            <v>2096.6786200000001</v>
          </cell>
          <cell r="H255">
            <v>17216.726999999999</v>
          </cell>
          <cell r="I255">
            <v>17752.863499999999</v>
          </cell>
          <cell r="J255">
            <v>15656.1849</v>
          </cell>
          <cell r="K255">
            <v>0</v>
          </cell>
          <cell r="L255">
            <v>0</v>
          </cell>
          <cell r="M255">
            <v>541.63807999999995</v>
          </cell>
          <cell r="N255">
            <v>536.13652999999999</v>
          </cell>
        </row>
        <row r="256">
          <cell r="B256">
            <v>13</v>
          </cell>
          <cell r="C256" t="str">
            <v>ЛЬВIВСЬКА ОБЛАСТЬ</v>
          </cell>
          <cell r="D256">
            <v>31804036</v>
          </cell>
          <cell r="E256" t="str">
            <v>ТОВАРИСТВО З ОБМЕЖЕНОЮ ВIДПОВIДАЛЬНIСТЮ"НАУКОВО-ВИРОБНИЧЕ ПIДПРИЄМСТВО"ГЕТЬМАН"</v>
          </cell>
          <cell r="F256">
            <v>9970.8832399999992</v>
          </cell>
          <cell r="G256">
            <v>8858.8969500000003</v>
          </cell>
          <cell r="H256">
            <v>14932.737300000001</v>
          </cell>
          <cell r="I256">
            <v>16338.843000000001</v>
          </cell>
          <cell r="J256">
            <v>7479.94607</v>
          </cell>
          <cell r="K256">
            <v>0</v>
          </cell>
          <cell r="L256">
            <v>0</v>
          </cell>
          <cell r="M256">
            <v>1165.8349000000001</v>
          </cell>
          <cell r="N256">
            <v>754.31435999999997</v>
          </cell>
        </row>
        <row r="257">
          <cell r="B257">
            <v>13</v>
          </cell>
          <cell r="C257" t="str">
            <v>ЛЬВIВСЬКА ОБЛАСТЬ</v>
          </cell>
          <cell r="D257">
            <v>740599</v>
          </cell>
          <cell r="E257" t="str">
            <v>ВIДКРИТЕ АКЦIОНЕРНЕ ТОВАРИСТВО "ЛЬВIВСЬКИЙ ЛОКОМОТИВОРЕМОНТНИЙ ЗАВОД"</v>
          </cell>
          <cell r="F257">
            <v>6672.4114</v>
          </cell>
          <cell r="G257">
            <v>6717.4961800000001</v>
          </cell>
          <cell r="H257">
            <v>11553.511699999999</v>
          </cell>
          <cell r="I257">
            <v>12615.092199999999</v>
          </cell>
          <cell r="J257">
            <v>5897.5959800000001</v>
          </cell>
          <cell r="K257">
            <v>0</v>
          </cell>
          <cell r="L257">
            <v>0</v>
          </cell>
          <cell r="M257">
            <v>1109.6353899999999</v>
          </cell>
          <cell r="N257">
            <v>1061.58051</v>
          </cell>
        </row>
        <row r="258">
          <cell r="B258">
            <v>13</v>
          </cell>
          <cell r="C258" t="str">
            <v>ЛЬВIВСЬКА ОБЛАСТЬ</v>
          </cell>
          <cell r="D258">
            <v>7684556</v>
          </cell>
          <cell r="E258" t="str">
            <v>ДЕРЖАВНЕ ПIДПРИЄМСТВО МIНIСТЕРСТВА ОБОРОНИ УКРАЇНИ "ЛЬВIВСЬКИЙ ДЕРЖАВНИЙ АВIАЦIЙНО-РЕМОНТНИЙ ЗАВОД"</v>
          </cell>
          <cell r="F258">
            <v>3305.63024</v>
          </cell>
          <cell r="G258">
            <v>4243.3061200000002</v>
          </cell>
          <cell r="H258">
            <v>-678.05754000000002</v>
          </cell>
          <cell r="I258">
            <v>11373.2551</v>
          </cell>
          <cell r="J258">
            <v>7129.9489299999996</v>
          </cell>
          <cell r="K258">
            <v>0</v>
          </cell>
          <cell r="L258">
            <v>0</v>
          </cell>
          <cell r="M258">
            <v>13144.9822</v>
          </cell>
          <cell r="N258">
            <v>12051.2063</v>
          </cell>
        </row>
        <row r="259">
          <cell r="B259">
            <v>13</v>
          </cell>
          <cell r="C259" t="str">
            <v>ЛЬВIВСЬКА ОБЛАСТЬ</v>
          </cell>
          <cell r="D259">
            <v>13816938</v>
          </cell>
          <cell r="E259" t="str">
            <v>ТОВАРИСТВО З ОБМЕЖЕНОЮ ВIДПОВIДАЛЬНIСТЮ "ТОРГОВО-ПРОМИСЛОВА КОМПАНIЯ"</v>
          </cell>
          <cell r="F259">
            <v>3108.2705700000001</v>
          </cell>
          <cell r="G259">
            <v>3152.9765600000001</v>
          </cell>
          <cell r="H259">
            <v>9103.7183299999997</v>
          </cell>
          <cell r="I259">
            <v>11349.365900000001</v>
          </cell>
          <cell r="J259">
            <v>8196.3893200000002</v>
          </cell>
          <cell r="K259">
            <v>0</v>
          </cell>
          <cell r="L259">
            <v>0</v>
          </cell>
          <cell r="M259">
            <v>2244.31835</v>
          </cell>
          <cell r="N259">
            <v>2217.6194</v>
          </cell>
        </row>
        <row r="260">
          <cell r="B260">
            <v>13</v>
          </cell>
          <cell r="C260" t="str">
            <v>ЛЬВIВСЬКА ОБЛАСТЬ</v>
          </cell>
          <cell r="D260">
            <v>20770332</v>
          </cell>
          <cell r="E260" t="str">
            <v>ДЕРЖАВНЕ ПIДПРИЄМСТВО "СТРИЙСЬКИЙ ВАГОНОРЕМОНТНИЙ ЗАВОД"</v>
          </cell>
          <cell r="F260">
            <v>7350.7417100000002</v>
          </cell>
          <cell r="G260">
            <v>7351.8460299999997</v>
          </cell>
          <cell r="H260">
            <v>10563.466</v>
          </cell>
          <cell r="I260">
            <v>11242.2017</v>
          </cell>
          <cell r="J260">
            <v>3890.35565</v>
          </cell>
          <cell r="K260">
            <v>0</v>
          </cell>
          <cell r="L260">
            <v>0</v>
          </cell>
          <cell r="M260">
            <v>682.84834999999998</v>
          </cell>
          <cell r="N260">
            <v>678.73505</v>
          </cell>
        </row>
        <row r="261">
          <cell r="B261">
            <v>13</v>
          </cell>
          <cell r="C261" t="str">
            <v>ЛЬВIВСЬКА ОБЛАСТЬ</v>
          </cell>
          <cell r="D261">
            <v>26306989</v>
          </cell>
          <cell r="E261" t="str">
            <v>ЛЬВIВСЬКА ФIЛIЯ ЗАКРИТОГО АКЦIОНЕРНОГО ТОВАРИСТВА "УКРАIНСЬКИЙ МОБIЛЬНИЙ ЗВ'ЯЗОК"</v>
          </cell>
          <cell r="F261">
            <v>6804.64</v>
          </cell>
          <cell r="G261">
            <v>6804.665</v>
          </cell>
          <cell r="H261">
            <v>9613.3240000000005</v>
          </cell>
          <cell r="I261">
            <v>9613.3240000000005</v>
          </cell>
          <cell r="J261">
            <v>2808.6590000000001</v>
          </cell>
          <cell r="K261">
            <v>0</v>
          </cell>
          <cell r="L261">
            <v>0</v>
          </cell>
          <cell r="M261">
            <v>1.45434</v>
          </cell>
          <cell r="N261">
            <v>0</v>
          </cell>
        </row>
        <row r="262">
          <cell r="B262">
            <v>14</v>
          </cell>
          <cell r="C262" t="str">
            <v>МИКОЛАЇВСЬКА ОБЛАСТЬ</v>
          </cell>
          <cell r="D262">
            <v>25883682</v>
          </cell>
          <cell r="E262" t="str">
            <v>МИКОЛАЇВСЬКЕ ВIДДIЛЕННЯ ВIДКРИТОГО АКЦIОНЕРНОГО ТОВАРИСТВА "САН IНТЕРБРЮ УКРАЇНА"</v>
          </cell>
          <cell r="F262">
            <v>2275.8000000000002</v>
          </cell>
          <cell r="G262">
            <v>2280.6999999999998</v>
          </cell>
          <cell r="H262">
            <v>75154.117599999998</v>
          </cell>
          <cell r="I262">
            <v>75114.920299999998</v>
          </cell>
          <cell r="J262">
            <v>72834.220300000001</v>
          </cell>
          <cell r="K262">
            <v>0</v>
          </cell>
          <cell r="L262">
            <v>0</v>
          </cell>
          <cell r="M262">
            <v>2.1868500000000002</v>
          </cell>
          <cell r="N262">
            <v>-2.7131500000000002</v>
          </cell>
        </row>
        <row r="263">
          <cell r="B263">
            <v>14</v>
          </cell>
          <cell r="C263" t="str">
            <v>МИКОЛАЇВСЬКА ОБЛАСТЬ</v>
          </cell>
          <cell r="D263">
            <v>32573503</v>
          </cell>
          <cell r="E263" t="str">
            <v>ТОВАРИСТВО З ОБМЕЖЕНОЮ ВIДПОВIДАЛЬНIСТЮ "IНТЕРIОР"</v>
          </cell>
          <cell r="F263">
            <v>0</v>
          </cell>
          <cell r="G263">
            <v>0</v>
          </cell>
          <cell r="H263">
            <v>51523.679799999998</v>
          </cell>
          <cell r="I263">
            <v>51497.270499999999</v>
          </cell>
          <cell r="J263">
            <v>51497.270499999999</v>
          </cell>
          <cell r="K263">
            <v>0</v>
          </cell>
          <cell r="L263">
            <v>0</v>
          </cell>
          <cell r="M263">
            <v>27.4025</v>
          </cell>
          <cell r="N263">
            <v>27.4025</v>
          </cell>
        </row>
        <row r="264">
          <cell r="B264">
            <v>14</v>
          </cell>
          <cell r="C264" t="str">
            <v>МИКОЛАЇВСЬКА ОБЛАСТЬ</v>
          </cell>
          <cell r="D264">
            <v>20915546</v>
          </cell>
          <cell r="E264" t="str">
            <v>ВIДОКРЕМЛЕНИЙ ПIДРОЗДIЛ "ЮЖНОУКРАЇНСЬКА АТОМНА ЕЛЕКТРОСТАНЦIЯ" ДЕРЖАВНОГО ПIДПРИЄМСТВА "НАЦIОНАЛЬНА АТОМНА ЕНЕРГОГЕНЕРУЮЧА КОМПАНIЯ "ЕНЕРГОАТОМ"</v>
          </cell>
          <cell r="F264">
            <v>57602.108399999997</v>
          </cell>
          <cell r="G264">
            <v>53593.5674</v>
          </cell>
          <cell r="H264">
            <v>84369.920899999997</v>
          </cell>
          <cell r="I264">
            <v>45290.538500000002</v>
          </cell>
          <cell r="J264">
            <v>-8303.0288</v>
          </cell>
          <cell r="K264">
            <v>0</v>
          </cell>
          <cell r="L264">
            <v>0</v>
          </cell>
          <cell r="M264">
            <v>3472.3939399999999</v>
          </cell>
          <cell r="N264">
            <v>-31611.276000000002</v>
          </cell>
        </row>
        <row r="265">
          <cell r="B265">
            <v>14</v>
          </cell>
          <cell r="C265" t="str">
            <v>МИКОЛАЇВСЬКА ОБЛАСТЬ</v>
          </cell>
          <cell r="D265">
            <v>33969212</v>
          </cell>
          <cell r="E265" t="str">
            <v>ДЕРЖАВНЕ ПIДПРИЄМСТВО "ДЕРЖАВНА МОРСЬКА ЛОЦМАНСЬКА СЛУЖБА"</v>
          </cell>
          <cell r="F265">
            <v>0</v>
          </cell>
          <cell r="G265">
            <v>0</v>
          </cell>
          <cell r="H265">
            <v>40705.259100000003</v>
          </cell>
          <cell r="I265">
            <v>41518.784800000001</v>
          </cell>
          <cell r="J265">
            <v>41518.784800000001</v>
          </cell>
          <cell r="K265">
            <v>0</v>
          </cell>
          <cell r="L265">
            <v>0</v>
          </cell>
          <cell r="M265">
            <v>813.52566999999999</v>
          </cell>
          <cell r="N265">
            <v>813.52566999999999</v>
          </cell>
        </row>
        <row r="266">
          <cell r="B266">
            <v>14</v>
          </cell>
          <cell r="C266" t="str">
            <v>МИКОЛАЇВСЬКА ОБЛАСТЬ</v>
          </cell>
          <cell r="D266">
            <v>30850377</v>
          </cell>
          <cell r="E266" t="str">
            <v>ТОВАРИСТВО З ОБМЕЖЕНОЮ ВIДПОВIДАЛЬНIСТЮ "СЕЛТIК"</v>
          </cell>
          <cell r="F266">
            <v>0</v>
          </cell>
          <cell r="G266">
            <v>0</v>
          </cell>
          <cell r="H266">
            <v>40424.054400000001</v>
          </cell>
          <cell r="I266">
            <v>40436.641100000001</v>
          </cell>
          <cell r="J266">
            <v>40436.641100000001</v>
          </cell>
          <cell r="K266">
            <v>0</v>
          </cell>
          <cell r="L266">
            <v>0</v>
          </cell>
          <cell r="M266">
            <v>21.744820000000001</v>
          </cell>
          <cell r="N266">
            <v>21.744820000000001</v>
          </cell>
        </row>
        <row r="267">
          <cell r="B267">
            <v>14</v>
          </cell>
          <cell r="C267" t="str">
            <v>МИКОЛАЇВСЬКА ОБЛАСТЬ</v>
          </cell>
          <cell r="D267">
            <v>1125608</v>
          </cell>
          <cell r="E267" t="str">
            <v>ДЕРЖАВНЕ ПIДПРИЄМСТВО "МИКОЛАЇВСЬКИЙ МОРСЬКИЙ ТОРГОВЕЛЬНИЙ ПОРТ"</v>
          </cell>
          <cell r="F267">
            <v>18437.488600000001</v>
          </cell>
          <cell r="G267">
            <v>11794.194799999999</v>
          </cell>
          <cell r="H267">
            <v>23942.261299999998</v>
          </cell>
          <cell r="I267">
            <v>24713.692899999998</v>
          </cell>
          <cell r="J267">
            <v>12919.498100000001</v>
          </cell>
          <cell r="K267">
            <v>0</v>
          </cell>
          <cell r="L267">
            <v>0</v>
          </cell>
          <cell r="M267">
            <v>853.10037</v>
          </cell>
          <cell r="N267">
            <v>771.39395000000002</v>
          </cell>
        </row>
        <row r="268">
          <cell r="B268">
            <v>14</v>
          </cell>
          <cell r="C268" t="str">
            <v>МИКОЛАЇВСЬКА ОБЛАСТЬ</v>
          </cell>
          <cell r="D268">
            <v>25374003</v>
          </cell>
          <cell r="E268" t="str">
            <v>ДЕРЖАВНЕ ПIДПРИЄМСТВО "ДЕЛЬТА-ЛОЦМАН"</v>
          </cell>
          <cell r="F268">
            <v>57794.766199999998</v>
          </cell>
          <cell r="G268">
            <v>51143.781199999998</v>
          </cell>
          <cell r="H268">
            <v>18614.721600000001</v>
          </cell>
          <cell r="I268">
            <v>19379.800800000001</v>
          </cell>
          <cell r="J268">
            <v>-31763.98</v>
          </cell>
          <cell r="K268">
            <v>0</v>
          </cell>
          <cell r="L268">
            <v>0</v>
          </cell>
          <cell r="M268">
            <v>769.41981999999996</v>
          </cell>
          <cell r="N268">
            <v>765.07924000000003</v>
          </cell>
        </row>
        <row r="269">
          <cell r="B269">
            <v>14</v>
          </cell>
          <cell r="C269" t="str">
            <v>МИКОЛАЇВСЬКА ОБЛАСТЬ</v>
          </cell>
          <cell r="D269">
            <v>30348775</v>
          </cell>
          <cell r="E269" t="str">
            <v>ДОЧIРНЄ ПIДПРИЄМСТВО "ТОРГОВЫЙ ДОМ "САНДОРА" ТОВАРИСТВА З ОБМЕЖЕНОЮ ВIДПОВIДАЛЬНIСТЮ "САНДОРА"</v>
          </cell>
          <cell r="F269">
            <v>11420.468500000001</v>
          </cell>
          <cell r="G269">
            <v>11123.1204</v>
          </cell>
          <cell r="H269">
            <v>16203.7817</v>
          </cell>
          <cell r="I269">
            <v>18532.411499999998</v>
          </cell>
          <cell r="J269">
            <v>7409.2910899999997</v>
          </cell>
          <cell r="K269">
            <v>0</v>
          </cell>
          <cell r="L269">
            <v>0</v>
          </cell>
          <cell r="M269">
            <v>2074.3185600000002</v>
          </cell>
          <cell r="N269">
            <v>2073.8595</v>
          </cell>
        </row>
        <row r="270">
          <cell r="B270">
            <v>14</v>
          </cell>
          <cell r="C270" t="str">
            <v>МИКОЛАЇВСЬКА ОБЛАСТЬ</v>
          </cell>
          <cell r="D270">
            <v>293031</v>
          </cell>
          <cell r="E270" t="str">
            <v>ВIДКРИТЕ АКЦIОНЕРНЕ ТОВАРИСТВО "ЮГЦЕМЕНТ"</v>
          </cell>
          <cell r="F270">
            <v>8199.1369900000009</v>
          </cell>
          <cell r="G270">
            <v>7932.39635</v>
          </cell>
          <cell r="H270">
            <v>17792.042600000001</v>
          </cell>
          <cell r="I270">
            <v>18060.2264</v>
          </cell>
          <cell r="J270">
            <v>10127.83</v>
          </cell>
          <cell r="K270">
            <v>0</v>
          </cell>
          <cell r="L270">
            <v>0</v>
          </cell>
          <cell r="M270">
            <v>466.43884000000003</v>
          </cell>
          <cell r="N270">
            <v>268.11444</v>
          </cell>
        </row>
        <row r="271">
          <cell r="B271">
            <v>14</v>
          </cell>
          <cell r="C271" t="str">
            <v>МИКОЛАЇВСЬКА ОБЛАСТЬ</v>
          </cell>
          <cell r="D271">
            <v>22430008</v>
          </cell>
          <cell r="E271" t="str">
            <v>ТОВАРИСТВО З ОБМЕЖЕНОЮ ВIДПОВIДАЛЬНIСТЮ "САНДОРА"</v>
          </cell>
          <cell r="F271">
            <v>21409.895199999999</v>
          </cell>
          <cell r="G271">
            <v>21506.293699999998</v>
          </cell>
          <cell r="H271">
            <v>19829.6234</v>
          </cell>
          <cell r="I271">
            <v>17527.161599999999</v>
          </cell>
          <cell r="J271">
            <v>-3979.1320999999998</v>
          </cell>
          <cell r="K271">
            <v>0</v>
          </cell>
          <cell r="L271">
            <v>0</v>
          </cell>
          <cell r="M271">
            <v>4943.2198600000002</v>
          </cell>
          <cell r="N271">
            <v>-2813.0264000000002</v>
          </cell>
        </row>
        <row r="272">
          <cell r="B272">
            <v>14</v>
          </cell>
          <cell r="C272" t="str">
            <v>МИКОЛАЇВСЬКА ОБЛАСТЬ</v>
          </cell>
          <cell r="D272">
            <v>374605</v>
          </cell>
          <cell r="E272" t="str">
            <v>АКЦIОНЕРНЕ ТОВАРИСТВО МИКОЛАЇВСЬКIЙ ПИВЗАВОД "ЯНТАР"</v>
          </cell>
          <cell r="F272">
            <v>77241.960099999997</v>
          </cell>
          <cell r="G272">
            <v>77314.467199999999</v>
          </cell>
          <cell r="H272">
            <v>6260.9024799999997</v>
          </cell>
          <cell r="I272">
            <v>13686.2304</v>
          </cell>
          <cell r="J272">
            <v>-63628.237000000001</v>
          </cell>
          <cell r="K272">
            <v>0</v>
          </cell>
          <cell r="L272">
            <v>0</v>
          </cell>
          <cell r="M272">
            <v>0</v>
          </cell>
          <cell r="N272">
            <v>-117.90164</v>
          </cell>
        </row>
        <row r="273">
          <cell r="B273">
            <v>14</v>
          </cell>
          <cell r="C273" t="str">
            <v>МИКОЛАЇВСЬКА ОБЛАСТЬ</v>
          </cell>
          <cell r="D273">
            <v>19290012</v>
          </cell>
          <cell r="E273" t="str">
            <v>СПЕЦIАЛIЗОВАНИЙ МОРСЬКИЙ ПОРТ "ОКТЯБРЬСК"</v>
          </cell>
          <cell r="F273">
            <v>10032.1301</v>
          </cell>
          <cell r="G273">
            <v>9985.3714299999992</v>
          </cell>
          <cell r="H273">
            <v>10466.9781</v>
          </cell>
          <cell r="I273">
            <v>10542.0867</v>
          </cell>
          <cell r="J273">
            <v>556.71523000000002</v>
          </cell>
          <cell r="K273">
            <v>0</v>
          </cell>
          <cell r="L273">
            <v>0</v>
          </cell>
          <cell r="M273">
            <v>340.96427999999997</v>
          </cell>
          <cell r="N273">
            <v>75.108599999999996</v>
          </cell>
        </row>
        <row r="274">
          <cell r="B274">
            <v>14</v>
          </cell>
          <cell r="C274" t="str">
            <v>МИКОЛАЇВСЬКА ОБЛАСТЬ</v>
          </cell>
          <cell r="D274">
            <v>414090</v>
          </cell>
          <cell r="E274" t="str">
            <v>ВIДКРИТЕ АКЦIОНЕРНЕ ТОВАРИСТВО "ЗЕЛЕНИЙ ГАЙ"</v>
          </cell>
          <cell r="F274">
            <v>7394.3354600000002</v>
          </cell>
          <cell r="G274">
            <v>4305.90553</v>
          </cell>
          <cell r="H274">
            <v>7910.8354399999998</v>
          </cell>
          <cell r="I274">
            <v>8846.5631900000008</v>
          </cell>
          <cell r="J274">
            <v>4540.6576599999999</v>
          </cell>
          <cell r="K274">
            <v>0</v>
          </cell>
          <cell r="L274">
            <v>0</v>
          </cell>
          <cell r="M274">
            <v>617.38264000000004</v>
          </cell>
          <cell r="N274">
            <v>262.31056999999998</v>
          </cell>
        </row>
        <row r="275">
          <cell r="B275">
            <v>14</v>
          </cell>
          <cell r="C275" t="str">
            <v>МИКОЛАЇВСЬКА ОБЛАСТЬ</v>
          </cell>
          <cell r="D275">
            <v>30900540</v>
          </cell>
          <cell r="E275" t="str">
            <v>ДЕРЖАВНЕ ПIДПРИЄМСТВО "ДНIПРО-БУЗЬКИЙ МОРСЬКИЙ ТОРГОВЕЛЬНИЙ ПОРТ"</v>
          </cell>
          <cell r="F275">
            <v>6574.0845200000003</v>
          </cell>
          <cell r="G275">
            <v>6249.6949999999997</v>
          </cell>
          <cell r="H275">
            <v>8286.7720200000003</v>
          </cell>
          <cell r="I275">
            <v>8306.8525000000009</v>
          </cell>
          <cell r="J275">
            <v>2057.1574999999998</v>
          </cell>
          <cell r="K275">
            <v>0</v>
          </cell>
          <cell r="L275">
            <v>0</v>
          </cell>
          <cell r="M275">
            <v>256.99522000000002</v>
          </cell>
          <cell r="N275">
            <v>20.080490000000001</v>
          </cell>
        </row>
        <row r="276">
          <cell r="B276">
            <v>14</v>
          </cell>
          <cell r="C276" t="str">
            <v>МИКОЛАЇВСЬКА ОБЛАСТЬ</v>
          </cell>
          <cell r="D276">
            <v>31764816</v>
          </cell>
          <cell r="E276" t="str">
            <v>ТОВАРИСТВО З ОБМЕЖЕНОЮ ВIДПОВIДАЛЬНIСТЮ "ТЕХНОТОРГ-ДОН"</v>
          </cell>
          <cell r="F276">
            <v>3607.5313099999998</v>
          </cell>
          <cell r="G276">
            <v>4572.3802299999998</v>
          </cell>
          <cell r="H276">
            <v>8367.4824700000008</v>
          </cell>
          <cell r="I276">
            <v>7467.96958</v>
          </cell>
          <cell r="J276">
            <v>2895.5893500000002</v>
          </cell>
          <cell r="K276">
            <v>0</v>
          </cell>
          <cell r="L276">
            <v>0</v>
          </cell>
          <cell r="M276">
            <v>57.27563</v>
          </cell>
          <cell r="N276">
            <v>-900.49689000000001</v>
          </cell>
        </row>
        <row r="277">
          <cell r="B277">
            <v>14</v>
          </cell>
          <cell r="C277" t="str">
            <v>МИКОЛАЇВСЬКА ОБЛАСТЬ</v>
          </cell>
          <cell r="D277">
            <v>23624594</v>
          </cell>
          <cell r="E277" t="str">
            <v>ЗАКРИТЕ АКЦIОНЕРНЕ ТОВАРИСТВО "ЛАКТАЛIС-МИКОЛАЇВ"</v>
          </cell>
          <cell r="F277">
            <v>7761.1789900000003</v>
          </cell>
          <cell r="G277">
            <v>7203.9843899999996</v>
          </cell>
          <cell r="H277">
            <v>6946.7322000000004</v>
          </cell>
          <cell r="I277">
            <v>6659.9588400000002</v>
          </cell>
          <cell r="J277">
            <v>-544.02554999999995</v>
          </cell>
          <cell r="K277">
            <v>0</v>
          </cell>
          <cell r="L277">
            <v>0</v>
          </cell>
          <cell r="M277">
            <v>11.313330000000001</v>
          </cell>
          <cell r="N277">
            <v>11.313330000000001</v>
          </cell>
        </row>
        <row r="278">
          <cell r="B278">
            <v>14</v>
          </cell>
          <cell r="C278" t="str">
            <v>МИКОЛАЇВСЬКА ОБЛАСТЬ</v>
          </cell>
          <cell r="D278">
            <v>31821381</v>
          </cell>
          <cell r="E278" t="str">
            <v>ДЕРЖАВНЕ ПIДПРИЄМСТВО "НАУКОВО-ВИРОБНИЧИЙ КОМПЛЕКС ГАЗОТУРБОБУДУВАННЯ "ЗОРЯ" - "МАШПРОЕКТ"</v>
          </cell>
          <cell r="F278">
            <v>59747.725599999998</v>
          </cell>
          <cell r="G278">
            <v>50665.145100000002</v>
          </cell>
          <cell r="H278">
            <v>-3347.0682999999999</v>
          </cell>
          <cell r="I278">
            <v>6627.7020199999997</v>
          </cell>
          <cell r="J278">
            <v>-44037.442999999999</v>
          </cell>
          <cell r="K278">
            <v>0</v>
          </cell>
          <cell r="L278">
            <v>0</v>
          </cell>
          <cell r="M278">
            <v>13524.4341</v>
          </cell>
          <cell r="N278">
            <v>7901.4078</v>
          </cell>
        </row>
        <row r="279">
          <cell r="B279">
            <v>14</v>
          </cell>
          <cell r="C279" t="str">
            <v>МИКОЛАЇВСЬКА ОБЛАСТЬ</v>
          </cell>
          <cell r="D279">
            <v>413966</v>
          </cell>
          <cell r="E279" t="str">
            <v>ВIДКРИТЕ АКЦIОНЕРНЕ ТОВАРИСТВО "КОБЛЕВО"</v>
          </cell>
          <cell r="F279">
            <v>5389.5426200000002</v>
          </cell>
          <cell r="G279">
            <v>5440.4792299999999</v>
          </cell>
          <cell r="H279">
            <v>5577.2959499999997</v>
          </cell>
          <cell r="I279">
            <v>6357.6900999999998</v>
          </cell>
          <cell r="J279">
            <v>917.21087</v>
          </cell>
          <cell r="K279">
            <v>0</v>
          </cell>
          <cell r="L279">
            <v>0</v>
          </cell>
          <cell r="M279">
            <v>462.30013000000002</v>
          </cell>
          <cell r="N279">
            <v>275.35194000000001</v>
          </cell>
        </row>
        <row r="280">
          <cell r="B280">
            <v>14</v>
          </cell>
          <cell r="C280" t="str">
            <v>МИКОЛАЇВСЬКА ОБЛАСТЬ</v>
          </cell>
          <cell r="D280">
            <v>31159920</v>
          </cell>
          <cell r="E280" t="str">
            <v>ДОЧIРНЄ ПIДПРИЄМСТВО "МИКОЛАЇВСЬКИЙ ОБЛАВТОДОР" ВIДКРИТОГО АКЦIОНЕРНОГО ТОВАРИСТВА "ДЕРЖАВНА АКЦIОНЕРНА КОМПАНIЯ" АВТОМОБIЛЬНI ДОРОГИ УКРАЇНИ"</v>
          </cell>
          <cell r="F280">
            <v>2907.7649500000002</v>
          </cell>
          <cell r="G280">
            <v>3112.8831599999999</v>
          </cell>
          <cell r="H280">
            <v>6407.9202299999997</v>
          </cell>
          <cell r="I280">
            <v>6283.3458199999995</v>
          </cell>
          <cell r="J280">
            <v>3170.4626600000001</v>
          </cell>
          <cell r="K280">
            <v>0</v>
          </cell>
          <cell r="L280">
            <v>-21.569669999999999</v>
          </cell>
          <cell r="M280">
            <v>31.191780000000001</v>
          </cell>
          <cell r="N280">
            <v>-162.9675</v>
          </cell>
        </row>
        <row r="281">
          <cell r="B281">
            <v>14</v>
          </cell>
          <cell r="C281" t="str">
            <v>МИКОЛАЇВСЬКА ОБЛАСТЬ</v>
          </cell>
          <cell r="D281">
            <v>24779442</v>
          </cell>
          <cell r="E281" t="str">
            <v>МИКОЛАЇСЬКА ОБЛАСНА ДИРЕКЦIЯ АКЦIОНЕРНОГО ПОШТОВО-ПЕНСIЙНОГО БАНКУ "АВАЛЬ"</v>
          </cell>
          <cell r="F281">
            <v>507.16930000000002</v>
          </cell>
          <cell r="G281">
            <v>504.97451000000001</v>
          </cell>
          <cell r="H281">
            <v>6024.6675400000004</v>
          </cell>
          <cell r="I281">
            <v>6024.6553299999996</v>
          </cell>
          <cell r="J281">
            <v>5519.6808199999996</v>
          </cell>
          <cell r="K281">
            <v>0</v>
          </cell>
          <cell r="L281">
            <v>0</v>
          </cell>
          <cell r="M281">
            <v>1.0000000000000001E-5</v>
          </cell>
          <cell r="N281">
            <v>-1.221E-2</v>
          </cell>
        </row>
        <row r="282">
          <cell r="B282">
            <v>15</v>
          </cell>
          <cell r="C282" t="str">
            <v>ОДЕСЬКА ОБЛАСТЬ</v>
          </cell>
          <cell r="D282">
            <v>1071315</v>
          </cell>
          <cell r="E282" t="str">
            <v>ОДЕСЬКА ЗАЛIЗНИЦЯ</v>
          </cell>
          <cell r="F282">
            <v>368663.64600000001</v>
          </cell>
          <cell r="G282">
            <v>370444.16899999999</v>
          </cell>
          <cell r="H282">
            <v>256510.16800000001</v>
          </cell>
          <cell r="I282">
            <v>261259.524</v>
          </cell>
          <cell r="J282">
            <v>-109184.64</v>
          </cell>
          <cell r="K282">
            <v>0</v>
          </cell>
          <cell r="L282">
            <v>0</v>
          </cell>
          <cell r="M282">
            <v>6606.5698199999997</v>
          </cell>
          <cell r="N282">
            <v>4591.5091700000003</v>
          </cell>
        </row>
        <row r="283">
          <cell r="B283">
            <v>15</v>
          </cell>
          <cell r="C283" t="str">
            <v>ОДЕСЬКА ОБЛАСТЬ</v>
          </cell>
          <cell r="D283">
            <v>1125666</v>
          </cell>
          <cell r="E283" t="str">
            <v>ДЕРЖАВНЕ ПIДПРИЄМСТВО "ОДЕСЬКИЙ МОРСЬКИЙ ТОРГОВЕЛЬНИЙ ПОРТ"</v>
          </cell>
          <cell r="F283">
            <v>107429.829</v>
          </cell>
          <cell r="G283">
            <v>96712.087299999999</v>
          </cell>
          <cell r="H283">
            <v>153782.09599999999</v>
          </cell>
          <cell r="I283">
            <v>162180.39499999999</v>
          </cell>
          <cell r="J283">
            <v>65468.308100000002</v>
          </cell>
          <cell r="K283">
            <v>0</v>
          </cell>
          <cell r="L283">
            <v>0</v>
          </cell>
          <cell r="M283">
            <v>17461.107599999999</v>
          </cell>
          <cell r="N283">
            <v>8376.1820200000002</v>
          </cell>
        </row>
        <row r="284">
          <cell r="B284">
            <v>15</v>
          </cell>
          <cell r="C284" t="str">
            <v>ОДЕСЬКА ОБЛАСТЬ</v>
          </cell>
          <cell r="D284">
            <v>206539</v>
          </cell>
          <cell r="E284" t="str">
            <v>ВIДКРИТЕ АКЦIОНЕРНЕ ТОВАРИСТВО "ОДЕСЬКИЙ ПРИПОРТОВИЙ ЗАВОД"</v>
          </cell>
          <cell r="F284">
            <v>210362.89600000001</v>
          </cell>
          <cell r="G284">
            <v>218514.573</v>
          </cell>
          <cell r="H284">
            <v>60776.105100000001</v>
          </cell>
          <cell r="I284">
            <v>93314.130999999994</v>
          </cell>
          <cell r="J284">
            <v>-125200.44</v>
          </cell>
          <cell r="K284">
            <v>0</v>
          </cell>
          <cell r="L284">
            <v>0</v>
          </cell>
          <cell r="M284">
            <v>71723.725999999995</v>
          </cell>
          <cell r="N284">
            <v>32538.025900000001</v>
          </cell>
        </row>
        <row r="285">
          <cell r="B285">
            <v>15</v>
          </cell>
          <cell r="C285" t="str">
            <v>ОДЕСЬКА ОБЛАСТЬ</v>
          </cell>
          <cell r="D285">
            <v>4704790</v>
          </cell>
          <cell r="E285" t="str">
            <v>ДЕРЖАВНЕ ПIДПРИЄМСТВО "МОРСЬКИЙ ТОРГОВЕЛЬНИЙ ПОРТ "ЮЖНИЙ"</v>
          </cell>
          <cell r="F285">
            <v>103117.481</v>
          </cell>
          <cell r="G285">
            <v>77860.217099999994</v>
          </cell>
          <cell r="H285">
            <v>86205.630999999994</v>
          </cell>
          <cell r="I285">
            <v>86124.993300000002</v>
          </cell>
          <cell r="J285">
            <v>8264.7761599999994</v>
          </cell>
          <cell r="K285">
            <v>0</v>
          </cell>
          <cell r="L285">
            <v>0</v>
          </cell>
          <cell r="M285">
            <v>1314.7272399999999</v>
          </cell>
          <cell r="N285">
            <v>-152.86376999999999</v>
          </cell>
        </row>
        <row r="286">
          <cell r="B286">
            <v>15</v>
          </cell>
          <cell r="C286" t="str">
            <v>ОДЕСЬКА ОБЛАСТЬ</v>
          </cell>
          <cell r="D286">
            <v>31631092</v>
          </cell>
          <cell r="E286" t="str">
            <v>ЗАКРИТЕ АКЦIОНЕРНЕ ТОВАРИСТВО "ПЕРШИЙ ЛIКЕРО-ГОРIЛЧАНИЙ ЗАВОД"</v>
          </cell>
          <cell r="F286">
            <v>100191.208</v>
          </cell>
          <cell r="G286">
            <v>107382.12699999999</v>
          </cell>
          <cell r="H286">
            <v>50819.796300000002</v>
          </cell>
          <cell r="I286">
            <v>51009.737699999998</v>
          </cell>
          <cell r="J286">
            <v>-56372.389000000003</v>
          </cell>
          <cell r="K286">
            <v>0</v>
          </cell>
          <cell r="L286">
            <v>0</v>
          </cell>
          <cell r="M286">
            <v>16461.9807</v>
          </cell>
          <cell r="N286">
            <v>-449.96122000000003</v>
          </cell>
        </row>
        <row r="287">
          <cell r="B287">
            <v>15</v>
          </cell>
          <cell r="C287" t="str">
            <v>ОДЕСЬКА ОБЛАСТЬ</v>
          </cell>
          <cell r="D287">
            <v>25044056</v>
          </cell>
          <cell r="E287" t="str">
            <v>ФIЛIЯ ЗАКРИТОГО АКЦIОНЕРНОГО ТОВАРИСТВА "КИЇВСТАР ДЖ.ЕС.ЕМ." У МIСТI ОДЕСI</v>
          </cell>
          <cell r="F287">
            <v>23300.544000000002</v>
          </cell>
          <cell r="G287">
            <v>23241.044999999998</v>
          </cell>
          <cell r="H287">
            <v>47547.641000000003</v>
          </cell>
          <cell r="I287">
            <v>48195.298999999999</v>
          </cell>
          <cell r="J287">
            <v>24954.254000000001</v>
          </cell>
          <cell r="K287">
            <v>0</v>
          </cell>
          <cell r="L287">
            <v>0</v>
          </cell>
          <cell r="M287">
            <v>660.50766999999996</v>
          </cell>
          <cell r="N287">
            <v>570.48797999999999</v>
          </cell>
        </row>
        <row r="288">
          <cell r="B288">
            <v>15</v>
          </cell>
          <cell r="C288" t="str">
            <v>ОДЕСЬКА ОБЛАСТЬ</v>
          </cell>
          <cell r="D288">
            <v>31506059</v>
          </cell>
          <cell r="E288" t="str">
            <v>ДОЧIРНЄ ПIДПРИЄМСТВО "ГПК УКРАЇНА" КОМПАНIЇ "ГПК ГАМБУРГ ПОРТ КОНСАЛТIНГ ГМБХ" (ФРН)</v>
          </cell>
          <cell r="F288">
            <v>26328.312099999999</v>
          </cell>
          <cell r="G288">
            <v>26194.475999999999</v>
          </cell>
          <cell r="H288">
            <v>45623.132799999999</v>
          </cell>
          <cell r="I288">
            <v>45682.322800000002</v>
          </cell>
          <cell r="J288">
            <v>19487.846799999999</v>
          </cell>
          <cell r="K288">
            <v>0</v>
          </cell>
          <cell r="L288">
            <v>0</v>
          </cell>
          <cell r="M288">
            <v>1737.59187</v>
          </cell>
          <cell r="N288">
            <v>1712.1508899999999</v>
          </cell>
        </row>
        <row r="289">
          <cell r="B289">
            <v>15</v>
          </cell>
          <cell r="C289" t="str">
            <v>ОДЕСЬКА ОБЛАСТЬ</v>
          </cell>
          <cell r="D289">
            <v>1125672</v>
          </cell>
          <cell r="E289" t="str">
            <v>ДЕРЖАВНЕ ПIДПРИЄМСТВО "IЛЛIЧIВСЬКИЙ МОРСЬКИЙ ТОРГОВЕЛЬНИЙ ПОРТ"</v>
          </cell>
          <cell r="F289">
            <v>66911.250100000005</v>
          </cell>
          <cell r="G289">
            <v>59550.667999999998</v>
          </cell>
          <cell r="H289">
            <v>38257.079899999997</v>
          </cell>
          <cell r="I289">
            <v>44727.555500000002</v>
          </cell>
          <cell r="J289">
            <v>-14823.112999999999</v>
          </cell>
          <cell r="K289">
            <v>0</v>
          </cell>
          <cell r="L289">
            <v>0</v>
          </cell>
          <cell r="M289">
            <v>6393.6789699999999</v>
          </cell>
          <cell r="N289">
            <v>6379.0904799999998</v>
          </cell>
        </row>
        <row r="290">
          <cell r="B290">
            <v>15</v>
          </cell>
          <cell r="C290" t="str">
            <v>ОДЕСЬКА ОБЛАСТЬ</v>
          </cell>
          <cell r="D290">
            <v>20942626</v>
          </cell>
          <cell r="E290" t="str">
            <v>ТОВАРИСТВО З ОБМЕЖЕНОЮ ВIДПОВIДАЛЬНIСТЮ "ПРОМТОВАРНИЙ РИНОК"</v>
          </cell>
          <cell r="F290">
            <v>30504.503400000001</v>
          </cell>
          <cell r="G290">
            <v>30490.788</v>
          </cell>
          <cell r="H290">
            <v>36144.446900000003</v>
          </cell>
          <cell r="I290">
            <v>38064.9058</v>
          </cell>
          <cell r="J290">
            <v>7574.1177900000002</v>
          </cell>
          <cell r="K290">
            <v>0.34</v>
          </cell>
          <cell r="L290">
            <v>-9.6592900000000004</v>
          </cell>
          <cell r="M290">
            <v>2157.7670199999998</v>
          </cell>
          <cell r="N290">
            <v>1910.7777900000001</v>
          </cell>
        </row>
        <row r="291">
          <cell r="B291">
            <v>15</v>
          </cell>
          <cell r="C291" t="str">
            <v>ОДЕСЬКА ОБЛАСТЬ</v>
          </cell>
          <cell r="D291">
            <v>24532888</v>
          </cell>
          <cell r="E291" t="str">
            <v>ПIВДЕННЕ ТЕРИТОРIАЛЬНЕ УПРАВЛIННЯ-ВIДОКРЕМЛЕНИЙ ПIДРОЗДIЛ ЗАКРИТОГО АКЦIОНЕРНОГО ТОВАРИСТВА "УКРАЇНСЬКИЙ МОБIЛЬНИЙ ЗВ'ЯЗОК"</v>
          </cell>
          <cell r="F291">
            <v>36971.93</v>
          </cell>
          <cell r="G291">
            <v>36971.93</v>
          </cell>
          <cell r="H291">
            <v>32230.903999999999</v>
          </cell>
          <cell r="I291">
            <v>32230.903999999999</v>
          </cell>
          <cell r="J291">
            <v>-4741.0259999999998</v>
          </cell>
          <cell r="K291">
            <v>0</v>
          </cell>
          <cell r="L291">
            <v>0</v>
          </cell>
          <cell r="M291">
            <v>1.4630000000000001E-2</v>
          </cell>
          <cell r="N291">
            <v>0</v>
          </cell>
        </row>
        <row r="292">
          <cell r="B292">
            <v>15</v>
          </cell>
          <cell r="C292" t="str">
            <v>ОДЕСЬКА ОБЛАСТЬ</v>
          </cell>
          <cell r="D292">
            <v>412056</v>
          </cell>
          <cell r="E292" t="str">
            <v>ЗАКРИТЕ АКЦIОНЕРНЕ ТОВАРИСТВО "ОДЕСЬКИЙ КОНЬЯЧНИЙ ЗАВОД"</v>
          </cell>
          <cell r="F292">
            <v>37950.750200000002</v>
          </cell>
          <cell r="G292">
            <v>31454.564600000002</v>
          </cell>
          <cell r="H292">
            <v>34952.322899999999</v>
          </cell>
          <cell r="I292">
            <v>31695.333999999999</v>
          </cell>
          <cell r="J292">
            <v>240.76939999999999</v>
          </cell>
          <cell r="K292">
            <v>0</v>
          </cell>
          <cell r="L292">
            <v>0</v>
          </cell>
          <cell r="M292">
            <v>4346.5982999999997</v>
          </cell>
          <cell r="N292">
            <v>-4410.8145999999997</v>
          </cell>
        </row>
        <row r="293">
          <cell r="B293">
            <v>15</v>
          </cell>
          <cell r="C293" t="str">
            <v>ОДЕСЬКА ОБЛАСТЬ</v>
          </cell>
          <cell r="D293">
            <v>393312379</v>
          </cell>
          <cell r="E293" t="str">
            <v>ДСД №435-О ВIД 22.06.05</v>
          </cell>
          <cell r="F293">
            <v>13924.082200000001</v>
          </cell>
          <cell r="G293">
            <v>13975.653399999999</v>
          </cell>
          <cell r="H293">
            <v>31581.248100000001</v>
          </cell>
          <cell r="I293">
            <v>31570.282200000001</v>
          </cell>
          <cell r="J293">
            <v>17594.628799999999</v>
          </cell>
          <cell r="K293">
            <v>0</v>
          </cell>
          <cell r="L293">
            <v>0</v>
          </cell>
          <cell r="M293">
            <v>40.608559999999997</v>
          </cell>
          <cell r="N293">
            <v>-10.965960000000001</v>
          </cell>
        </row>
        <row r="294">
          <cell r="B294">
            <v>15</v>
          </cell>
          <cell r="C294" t="str">
            <v>ОДЕСЬКА ОБЛАСТЬ</v>
          </cell>
          <cell r="D294">
            <v>26302595</v>
          </cell>
          <cell r="E294" t="str">
            <v>ПРЕДСТАВНИЦТВО ПО УПРАВЛIННЮ КОМУНАЛЬНОЮ ВЛАСНIСТЮ ОДЕСЬКОЇ МIСЬКОЇ РАДИ</v>
          </cell>
          <cell r="F294">
            <v>17240.760699999999</v>
          </cell>
          <cell r="G294">
            <v>17307.554100000001</v>
          </cell>
          <cell r="H294">
            <v>27336.345399999998</v>
          </cell>
          <cell r="I294">
            <v>29738.877</v>
          </cell>
          <cell r="J294">
            <v>12431.322899999999</v>
          </cell>
          <cell r="K294">
            <v>0</v>
          </cell>
          <cell r="L294">
            <v>0</v>
          </cell>
          <cell r="M294">
            <v>3402.75045</v>
          </cell>
          <cell r="N294">
            <v>2402.5316200000002</v>
          </cell>
        </row>
        <row r="295">
          <cell r="B295">
            <v>15</v>
          </cell>
          <cell r="C295" t="str">
            <v>ОДЕСЬКА ОБЛАСТЬ</v>
          </cell>
          <cell r="D295">
            <v>22489645</v>
          </cell>
          <cell r="E295" t="str">
            <v>ГОСПРОЗРАХУНКОВИЙ ПIДРОЗДIЛ "IЛЛIЧIВСЬКИЙ ЗАВОД АВТОМОБIЛЬНИХ АГРЕГАТIВ" ЗАКРИТОГО АКЦIОНЕРНОГО ТОВАРИСТВА З IНОЗЕМНОЮ IНВЕСТИЦIЄЮ "ЗАПОРIЗЬКИЙ АВТ</v>
          </cell>
          <cell r="F295">
            <v>14198.3038</v>
          </cell>
          <cell r="G295">
            <v>14198.623799999999</v>
          </cell>
          <cell r="H295">
            <v>20912.879099999998</v>
          </cell>
          <cell r="I295">
            <v>23599.176100000001</v>
          </cell>
          <cell r="J295">
            <v>9400.5523099999991</v>
          </cell>
          <cell r="K295">
            <v>0</v>
          </cell>
          <cell r="L295">
            <v>0</v>
          </cell>
          <cell r="M295">
            <v>2686.68588</v>
          </cell>
          <cell r="N295">
            <v>2686.2970500000001</v>
          </cell>
        </row>
        <row r="296">
          <cell r="B296">
            <v>15</v>
          </cell>
          <cell r="C296" t="str">
            <v>ОДЕСЬКА ОБЛАСТЬ</v>
          </cell>
          <cell r="D296">
            <v>131713</v>
          </cell>
          <cell r="E296" t="str">
            <v>ВIДКРИТЕ АКЦIОНЕРНЕ ТОВАРИСТВО "ЕНЕРГОПОСТАЧАЛЬНА КОМПАНIЯ ОДЕСАОБЛЕНЕРГО"</v>
          </cell>
          <cell r="F296">
            <v>2044.33665</v>
          </cell>
          <cell r="G296">
            <v>1130.9175700000001</v>
          </cell>
          <cell r="H296">
            <v>19307.731100000001</v>
          </cell>
          <cell r="I296">
            <v>18050.5301</v>
          </cell>
          <cell r="J296">
            <v>16919.6126</v>
          </cell>
          <cell r="K296">
            <v>0</v>
          </cell>
          <cell r="L296">
            <v>0</v>
          </cell>
          <cell r="M296">
            <v>1117.0251599999999</v>
          </cell>
          <cell r="N296">
            <v>-1257.376</v>
          </cell>
        </row>
        <row r="297">
          <cell r="B297">
            <v>15</v>
          </cell>
          <cell r="C297" t="str">
            <v>ОДЕСЬКА ОБЛАСТЬ</v>
          </cell>
          <cell r="D297">
            <v>1125815</v>
          </cell>
          <cell r="E297" t="str">
            <v>ДЕРЖАВНЕ ПIДПРИЄМСТВО "IЗМАЇЛЬСЬКИЙ МОРСЬКИЙ ТОРГОВЕЛЬНИЙ ПОРТ"</v>
          </cell>
          <cell r="F297">
            <v>10687.662700000001</v>
          </cell>
          <cell r="G297">
            <v>8775.0959299999995</v>
          </cell>
          <cell r="H297">
            <v>16162.315500000001</v>
          </cell>
          <cell r="I297">
            <v>17445.1149</v>
          </cell>
          <cell r="J297">
            <v>8670.0189900000005</v>
          </cell>
          <cell r="K297">
            <v>0</v>
          </cell>
          <cell r="L297">
            <v>0</v>
          </cell>
          <cell r="M297">
            <v>1387.2835600000001</v>
          </cell>
          <cell r="N297">
            <v>1271.3184100000001</v>
          </cell>
        </row>
        <row r="298">
          <cell r="B298">
            <v>15</v>
          </cell>
          <cell r="C298" t="str">
            <v>ОДЕСЬКА ОБЛАСТЬ</v>
          </cell>
          <cell r="D298">
            <v>3351208</v>
          </cell>
          <cell r="E298" t="str">
            <v>ВIДКРИТЕ АКЦIОНЕРНЕ ТОВАРИСТВО ПО ГАЗОПОСТАЧАННЮ ТА ГАЗИФIКАЦII "ОДЕСАГАЗ"</v>
          </cell>
          <cell r="F298">
            <v>13783.770399999999</v>
          </cell>
          <cell r="G298">
            <v>12206.687900000001</v>
          </cell>
          <cell r="H298">
            <v>15231.531199999999</v>
          </cell>
          <cell r="I298">
            <v>17427.768700000001</v>
          </cell>
          <cell r="J298">
            <v>5221.08079</v>
          </cell>
          <cell r="K298">
            <v>0</v>
          </cell>
          <cell r="L298">
            <v>0</v>
          </cell>
          <cell r="M298">
            <v>2849.65443</v>
          </cell>
          <cell r="N298">
            <v>2196.2374500000001</v>
          </cell>
        </row>
        <row r="299">
          <cell r="B299">
            <v>15</v>
          </cell>
          <cell r="C299" t="str">
            <v>ОДЕСЬКА ОБЛАСТЬ</v>
          </cell>
          <cell r="D299">
            <v>5758730</v>
          </cell>
          <cell r="E299" t="str">
            <v>ВIДКРИТЕ АКЦIОНЕРНЕ ТОВАРИСТВО "ОДЕСЬКИЙ КАБЕЛЬНИЙ ЗАВОД "ОДЕСКАБЕЛЬ""</v>
          </cell>
          <cell r="F299">
            <v>28977.944</v>
          </cell>
          <cell r="G299">
            <v>17750.018800000002</v>
          </cell>
          <cell r="H299">
            <v>11880.0389</v>
          </cell>
          <cell r="I299">
            <v>16655.881799999999</v>
          </cell>
          <cell r="J299">
            <v>-1094.1370999999999</v>
          </cell>
          <cell r="K299">
            <v>0</v>
          </cell>
          <cell r="L299">
            <v>0</v>
          </cell>
          <cell r="M299">
            <v>4204.7392</v>
          </cell>
          <cell r="N299">
            <v>4159.8240599999999</v>
          </cell>
        </row>
        <row r="300">
          <cell r="B300">
            <v>15</v>
          </cell>
          <cell r="C300" t="str">
            <v>ОДЕСЬКА ОБЛАСТЬ</v>
          </cell>
          <cell r="D300">
            <v>14367709</v>
          </cell>
          <cell r="E300" t="str">
            <v>IНОЗЕМНЕ ПIДПРИЄМСТВО "СЖС УКРАЇНА"</v>
          </cell>
          <cell r="F300">
            <v>9223.2291999999998</v>
          </cell>
          <cell r="G300">
            <v>9145.6112499999999</v>
          </cell>
          <cell r="H300">
            <v>13110.3734</v>
          </cell>
          <cell r="I300">
            <v>13451.7505</v>
          </cell>
          <cell r="J300">
            <v>4306.1392599999999</v>
          </cell>
          <cell r="K300">
            <v>0</v>
          </cell>
          <cell r="L300">
            <v>0</v>
          </cell>
          <cell r="M300">
            <v>1008.05906</v>
          </cell>
          <cell r="N300">
            <v>341.37707999999998</v>
          </cell>
        </row>
        <row r="301">
          <cell r="B301">
            <v>15</v>
          </cell>
          <cell r="C301" t="str">
            <v>ОДЕСЬКА ОБЛАСТЬ</v>
          </cell>
          <cell r="D301">
            <v>375663639</v>
          </cell>
          <cell r="E301" t="str">
            <v>ДОГОВIР КД-2245 ПРО СУМIСНУ ДIЯЛЬНIСТЬ В ОДЕСЬКОМУ МОРСЬКОМУ ТОРГIВЕЛЬНОМУ ПОРТУ</v>
          </cell>
          <cell r="F301">
            <v>12352.281000000001</v>
          </cell>
          <cell r="G301">
            <v>12414.85</v>
          </cell>
          <cell r="H301">
            <v>13166.437</v>
          </cell>
          <cell r="I301">
            <v>13409.3151</v>
          </cell>
          <cell r="J301">
            <v>994.46510000000001</v>
          </cell>
          <cell r="K301">
            <v>0</v>
          </cell>
          <cell r="L301">
            <v>0</v>
          </cell>
          <cell r="M301">
            <v>243.2551</v>
          </cell>
          <cell r="N301">
            <v>7.1051000000000002</v>
          </cell>
        </row>
        <row r="302">
          <cell r="B302">
            <v>16</v>
          </cell>
          <cell r="C302" t="str">
            <v>ПОЛТАВСЬКА ОБЛАСТЬ</v>
          </cell>
          <cell r="D302">
            <v>14372142</v>
          </cell>
          <cell r="E302" t="str">
            <v>ЗАКРИТЕ АКЦIОНЕРНЕ ТОВАРИСТВО "ДЖЕЙ ТI IНТЕРНЕШНЛ УКРАЇНА"</v>
          </cell>
          <cell r="F302">
            <v>266618.10499999998</v>
          </cell>
          <cell r="G302">
            <v>272047.33100000001</v>
          </cell>
          <cell r="H302">
            <v>340117.83399999997</v>
          </cell>
          <cell r="I302">
            <v>335057.67700000003</v>
          </cell>
          <cell r="J302">
            <v>63010.346400000002</v>
          </cell>
          <cell r="K302">
            <v>0</v>
          </cell>
          <cell r="L302">
            <v>0</v>
          </cell>
          <cell r="M302">
            <v>94.29213</v>
          </cell>
          <cell r="N302">
            <v>-5310.1562000000004</v>
          </cell>
        </row>
        <row r="303">
          <cell r="B303">
            <v>16</v>
          </cell>
          <cell r="C303" t="str">
            <v>ПОЛТАВСЬКА ОБЛАСТЬ</v>
          </cell>
          <cell r="D303">
            <v>152307</v>
          </cell>
          <cell r="E303" t="str">
            <v>ЗАКРИТЕ АКЦIОНЕРНЕ ТОВАРИСТВО ТРАНСНАЦIОНАЛЬНА ФIНАНСОВО-ПРОМИСЛОВА НАФТОВА КОМПАНIЯ "УКРТАТНАФТА"</v>
          </cell>
          <cell r="F303">
            <v>510547.93</v>
          </cell>
          <cell r="G303">
            <v>666084.68400000001</v>
          </cell>
          <cell r="H303">
            <v>218415.77299999999</v>
          </cell>
          <cell r="I303">
            <v>319209.8</v>
          </cell>
          <cell r="J303">
            <v>-346874.88</v>
          </cell>
          <cell r="K303">
            <v>0</v>
          </cell>
          <cell r="L303">
            <v>0</v>
          </cell>
          <cell r="M303">
            <v>273725.58299999998</v>
          </cell>
          <cell r="N303">
            <v>100764.808</v>
          </cell>
        </row>
        <row r="304">
          <cell r="B304">
            <v>16</v>
          </cell>
          <cell r="C304" t="str">
            <v>ПОЛТАВСЬКА ОБЛАСТЬ</v>
          </cell>
          <cell r="D304">
            <v>20041662</v>
          </cell>
          <cell r="E304" t="str">
            <v>СПIЛЬНЕ ПIДПРИЄМСТВО "ПОЛТАВСЬКА ГАЗОНАФТОВА КОМПАНIЯ"</v>
          </cell>
          <cell r="F304">
            <v>118502.817</v>
          </cell>
          <cell r="G304">
            <v>116817.923</v>
          </cell>
          <cell r="H304">
            <v>223676.69899999999</v>
          </cell>
          <cell r="I304">
            <v>233282.35</v>
          </cell>
          <cell r="J304">
            <v>116464.427</v>
          </cell>
          <cell r="K304">
            <v>0</v>
          </cell>
          <cell r="L304">
            <v>0</v>
          </cell>
          <cell r="M304">
            <v>12418.097299999999</v>
          </cell>
          <cell r="N304">
            <v>9605.3104800000001</v>
          </cell>
        </row>
        <row r="305">
          <cell r="B305">
            <v>16</v>
          </cell>
          <cell r="C305" t="str">
            <v>ПОЛТАВСЬКА ОБЛАСТЬ</v>
          </cell>
          <cell r="D305">
            <v>153100</v>
          </cell>
          <cell r="E305" t="str">
            <v>ФIЛIЯ ДОЧIРНЬОЇ КОМПАНIЇ "УКРГАЗВИДОБУВАННЯ" НАК "НАФТОГАЗ УКРАЇНИ" ГАЗОПРОМИСЛОВЕ УПРАВЛIННЯ "ПОЛТАВАГАЗВИДОБУВАННЯ"</v>
          </cell>
          <cell r="F305">
            <v>185574.85399999999</v>
          </cell>
          <cell r="G305">
            <v>210751.37899999999</v>
          </cell>
          <cell r="H305">
            <v>112143.13</v>
          </cell>
          <cell r="I305">
            <v>172658.823</v>
          </cell>
          <cell r="J305">
            <v>-38092.555999999997</v>
          </cell>
          <cell r="K305">
            <v>0</v>
          </cell>
          <cell r="L305">
            <v>-100118.43</v>
          </cell>
          <cell r="M305">
            <v>0.24238999999999999</v>
          </cell>
          <cell r="N305">
            <v>-210.35373999999999</v>
          </cell>
        </row>
        <row r="306">
          <cell r="B306">
            <v>16</v>
          </cell>
          <cell r="C306" t="str">
            <v>ПОЛТАВСЬКА ОБЛАСТЬ</v>
          </cell>
          <cell r="D306">
            <v>23555692</v>
          </cell>
          <cell r="E306" t="str">
            <v>ТОВАРИСТВО З ОБМЕЖЕНОЮ ВIДПОВIДАЛЬНIСТЮ "КРЕМЕНЧУЦЬКИЙ АВТОСКЛАДАЛЬНИЙ ЗАВОД"</v>
          </cell>
          <cell r="F306">
            <v>13452.081700000001</v>
          </cell>
          <cell r="G306">
            <v>9869.0250300000007</v>
          </cell>
          <cell r="H306">
            <v>59482.096100000002</v>
          </cell>
          <cell r="I306">
            <v>60748.200599999996</v>
          </cell>
          <cell r="J306">
            <v>50879.175600000002</v>
          </cell>
          <cell r="K306">
            <v>0</v>
          </cell>
          <cell r="L306">
            <v>0</v>
          </cell>
          <cell r="M306">
            <v>1710.31837</v>
          </cell>
          <cell r="N306">
            <v>1282.8966399999999</v>
          </cell>
        </row>
        <row r="307">
          <cell r="B307">
            <v>16</v>
          </cell>
          <cell r="C307" t="str">
            <v>ПОЛТАВСЬКА ОБЛАСТЬ</v>
          </cell>
          <cell r="D307">
            <v>22525915</v>
          </cell>
          <cell r="E307" t="str">
            <v>НАФТОГАЗОВИДОБУВНЕ УПРАВЛIННЯ "ПОЛТАВАНАФТОГАЗ" ВIДКРИТОГО АКЦIОНЕРНОГО ТОВАРИСТВА "УКРНАФТА"</v>
          </cell>
          <cell r="F307">
            <v>135179.63200000001</v>
          </cell>
          <cell r="G307">
            <v>124313.913</v>
          </cell>
          <cell r="H307">
            <v>37329.782800000001</v>
          </cell>
          <cell r="I307">
            <v>46289.480900000002</v>
          </cell>
          <cell r="J307">
            <v>-78024.432000000001</v>
          </cell>
          <cell r="K307">
            <v>0</v>
          </cell>
          <cell r="L307">
            <v>-5831.7794999999996</v>
          </cell>
          <cell r="M307">
            <v>6396.27448</v>
          </cell>
          <cell r="N307">
            <v>3127.8166099999999</v>
          </cell>
        </row>
        <row r="308">
          <cell r="B308">
            <v>16</v>
          </cell>
          <cell r="C308" t="str">
            <v>ПОЛТАВСЬКА ОБЛАСТЬ</v>
          </cell>
          <cell r="D308">
            <v>131819</v>
          </cell>
          <cell r="E308" t="str">
            <v>ВIДКРИТЕ АКЦIОНЕРНЕ ТОВАРИСТВО "ПОЛТАВАОБЛЕНЕРГО"</v>
          </cell>
          <cell r="F308">
            <v>71340.259000000005</v>
          </cell>
          <cell r="G308">
            <v>72514.449800000002</v>
          </cell>
          <cell r="H308">
            <v>43737.009400000003</v>
          </cell>
          <cell r="I308">
            <v>43491.990400000002</v>
          </cell>
          <cell r="J308">
            <v>-29022.458999999999</v>
          </cell>
          <cell r="K308">
            <v>0</v>
          </cell>
          <cell r="L308">
            <v>0</v>
          </cell>
          <cell r="M308">
            <v>753.24825999999996</v>
          </cell>
          <cell r="N308">
            <v>-245.01894999999999</v>
          </cell>
        </row>
        <row r="309">
          <cell r="B309">
            <v>16</v>
          </cell>
          <cell r="C309" t="str">
            <v>ПОЛТАВСЬКА ОБЛАСТЬ</v>
          </cell>
          <cell r="D309">
            <v>403739512</v>
          </cell>
          <cell r="E309" t="str">
            <v>ДОГОВIР N 410/95 ВIД 14.09.95 ПРО СПIЛЬНУ ДIЯЛЬНIСТЬ МIЖ НГВУ "ПОЛТАВАНАФТОГАЗ" I КОМПАНIЄЮ "КАРПАТСКI ПЕТРОЛЕУМ КОРПОРЕЙШН"</v>
          </cell>
          <cell r="F309">
            <v>20799.209200000001</v>
          </cell>
          <cell r="G309">
            <v>20336.2932</v>
          </cell>
          <cell r="H309">
            <v>31692.338599999999</v>
          </cell>
          <cell r="I309">
            <v>34102.513899999998</v>
          </cell>
          <cell r="J309">
            <v>13766.2207</v>
          </cell>
          <cell r="K309">
            <v>0</v>
          </cell>
          <cell r="L309">
            <v>0</v>
          </cell>
          <cell r="M309">
            <v>3040.53332</v>
          </cell>
          <cell r="N309">
            <v>2410.1753199999998</v>
          </cell>
        </row>
        <row r="310">
          <cell r="B310">
            <v>16</v>
          </cell>
          <cell r="C310" t="str">
            <v>ПОЛТАВСЬКА ОБЛАСТЬ</v>
          </cell>
          <cell r="D310">
            <v>30941194</v>
          </cell>
          <cell r="E310" t="str">
            <v>ЗАКРИТЕ АКЦIОНЕРНЕ ТОВАРИСТВО "КРЕМЕНЧУЦЬКИЙ ЛIКЕРО-ГОРIЛЧАНИЙ ЗАВОД"</v>
          </cell>
          <cell r="F310">
            <v>7094.3462600000003</v>
          </cell>
          <cell r="G310">
            <v>16740.385999999999</v>
          </cell>
          <cell r="H310">
            <v>31396.5141</v>
          </cell>
          <cell r="I310">
            <v>33346.316800000001</v>
          </cell>
          <cell r="J310">
            <v>16605.930799999998</v>
          </cell>
          <cell r="K310">
            <v>0</v>
          </cell>
          <cell r="L310">
            <v>0</v>
          </cell>
          <cell r="M310">
            <v>9340.2695500000009</v>
          </cell>
          <cell r="N310">
            <v>1449.80268</v>
          </cell>
        </row>
        <row r="311">
          <cell r="B311">
            <v>16</v>
          </cell>
          <cell r="C311" t="str">
            <v>ПОЛТАВСЬКА ОБЛАСТЬ</v>
          </cell>
          <cell r="D311">
            <v>403739509</v>
          </cell>
          <cell r="E311" t="str">
            <v>ДОГОВIР N 999/97 ВIД 24.12.97 ПРО СПIЛЬНУ IНВЕСТИЦIЙНУ ДIЯЛЬНIСТЬ МIЖ НГВУ "ПОЛТАВАНАФТОГАЗ" I КОМПАНIЄЮ "МОМЕНТУМ ЕНТЕРПРАЙЗИС (IСТЕРН ЮРОП) ЛТД"</v>
          </cell>
          <cell r="F311">
            <v>17357.828300000001</v>
          </cell>
          <cell r="G311">
            <v>17038.993699999999</v>
          </cell>
          <cell r="H311">
            <v>18261.4054</v>
          </cell>
          <cell r="I311">
            <v>20390.374899999999</v>
          </cell>
          <cell r="J311">
            <v>3351.3811700000001</v>
          </cell>
          <cell r="K311">
            <v>0</v>
          </cell>
          <cell r="L311">
            <v>0</v>
          </cell>
          <cell r="M311">
            <v>2384.8086499999999</v>
          </cell>
          <cell r="N311">
            <v>2128.96949</v>
          </cell>
        </row>
        <row r="312">
          <cell r="B312">
            <v>16</v>
          </cell>
          <cell r="C312" t="str">
            <v>ПОЛТАВСЬКА ОБЛАСТЬ</v>
          </cell>
          <cell r="D312">
            <v>403744735</v>
          </cell>
          <cell r="E312" t="str">
            <v>ДОГОВIР №35/809-СД ПРО СПIЛЬНУ IНВЕСТИЦIЙНУ ДIЯЛЬНIСТЬ ВIД 27.07.2004Р. МIЖ ВАТ "УКРНАФТА" ТА ПРИВАТНОЮ КОМПАНIЄЮ "РЕГАЛ ПЕТРОЛЕУМ КОРПОРЕЙШИ ЛIМIТЕД</v>
          </cell>
          <cell r="F312">
            <v>19732.2768</v>
          </cell>
          <cell r="G312">
            <v>20019.286199999999</v>
          </cell>
          <cell r="H312">
            <v>14834.6093</v>
          </cell>
          <cell r="I312">
            <v>16343.397199999999</v>
          </cell>
          <cell r="J312">
            <v>-3675.8890999999999</v>
          </cell>
          <cell r="K312">
            <v>0</v>
          </cell>
          <cell r="L312">
            <v>0</v>
          </cell>
          <cell r="M312">
            <v>1795.79728</v>
          </cell>
          <cell r="N312">
            <v>1508.78783</v>
          </cell>
        </row>
        <row r="313">
          <cell r="B313">
            <v>16</v>
          </cell>
          <cell r="C313" t="str">
            <v>ПОЛТАВСЬКА ОБЛАСТЬ</v>
          </cell>
          <cell r="D313">
            <v>403742858</v>
          </cell>
          <cell r="E313" t="str">
            <v>ДОГОВIР N 1-Д21/008/2000 ПРО СПIЛЬНУ IНВЕСТИЦIЙНУ ТА ВИРОБНИЧУ ДIЯЛЬНIСТЬ МIЖ ДП "ПОЛТАВНАФТОГАЗГЕОЛОГIЯ" ТА ЗАТ "ДЕВОН"</v>
          </cell>
          <cell r="F313">
            <v>9481.9087999999992</v>
          </cell>
          <cell r="G313">
            <v>9246.8537300000007</v>
          </cell>
          <cell r="H313">
            <v>15009.008400000001</v>
          </cell>
          <cell r="I313">
            <v>15372.733700000001</v>
          </cell>
          <cell r="J313">
            <v>6125.8799200000003</v>
          </cell>
          <cell r="K313">
            <v>0</v>
          </cell>
          <cell r="L313">
            <v>0</v>
          </cell>
          <cell r="M313">
            <v>1416.9473</v>
          </cell>
          <cell r="N313">
            <v>352.98090999999999</v>
          </cell>
        </row>
        <row r="314">
          <cell r="B314">
            <v>16</v>
          </cell>
          <cell r="C314" t="str">
            <v>ПОЛТАВСЬКА ОБЛАСТЬ</v>
          </cell>
          <cell r="D314">
            <v>1431630</v>
          </cell>
          <cell r="E314" t="str">
            <v>ДОЧIРНЄ ПIДПРИЄМСТВО НАЦIОНАЛЬНОЇ АКЦIОНЕРНОЇ КОМПАНIЇ "НАДРА УКРАЇНИ" "ПОЛТАВНАФТОГАЗГЕОЛОГIЯ"</v>
          </cell>
          <cell r="F314">
            <v>8921.8465199999991</v>
          </cell>
          <cell r="G314">
            <v>7878.9768800000002</v>
          </cell>
          <cell r="H314">
            <v>12271.8567</v>
          </cell>
          <cell r="I314">
            <v>14499.665199999999</v>
          </cell>
          <cell r="J314">
            <v>6620.6882800000003</v>
          </cell>
          <cell r="K314">
            <v>0</v>
          </cell>
          <cell r="L314">
            <v>-2363.6657</v>
          </cell>
          <cell r="M314">
            <v>913.93388000000004</v>
          </cell>
          <cell r="N314">
            <v>913.79782</v>
          </cell>
        </row>
        <row r="315">
          <cell r="B315">
            <v>16</v>
          </cell>
          <cell r="C315" t="str">
            <v>ПОЛТАВСЬКА ОБЛАСТЬ</v>
          </cell>
          <cell r="D315">
            <v>25165618</v>
          </cell>
          <cell r="E315" t="str">
            <v>"ХОРОЛЬСЬКИЙ МОЛОКОКОНСЕРВНИЙ КОМБIНАТ ДИТЯЧИХ ПРОДУКТIВ"</v>
          </cell>
          <cell r="F315">
            <v>629.06110000000001</v>
          </cell>
          <cell r="G315">
            <v>797.45916999999997</v>
          </cell>
          <cell r="H315">
            <v>12743.662200000001</v>
          </cell>
          <cell r="I315">
            <v>12616.9252</v>
          </cell>
          <cell r="J315">
            <v>11819.466</v>
          </cell>
          <cell r="K315">
            <v>0</v>
          </cell>
          <cell r="L315">
            <v>0</v>
          </cell>
          <cell r="M315">
            <v>42.934559999999998</v>
          </cell>
          <cell r="N315">
            <v>-126.73699000000001</v>
          </cell>
        </row>
        <row r="316">
          <cell r="B316">
            <v>16</v>
          </cell>
          <cell r="C316" t="str">
            <v>ПОЛТАВСЬКА ОБЛАСТЬ</v>
          </cell>
          <cell r="D316">
            <v>32174761</v>
          </cell>
          <cell r="E316" t="str">
            <v>ЗАКРИТЕ АКЦIОНЕРНЕ ТОВАРИСТВО "ПОЛТАВСЬКИЙ ЛIКЕРО-ГОРIЛЧАНИЙ ЗАВОД"</v>
          </cell>
          <cell r="F316">
            <v>10947.8202</v>
          </cell>
          <cell r="G316">
            <v>11095.911099999999</v>
          </cell>
          <cell r="H316">
            <v>10963.3912</v>
          </cell>
          <cell r="I316">
            <v>12362.242700000001</v>
          </cell>
          <cell r="J316">
            <v>1266.3316500000001</v>
          </cell>
          <cell r="K316">
            <v>0</v>
          </cell>
          <cell r="L316">
            <v>0</v>
          </cell>
          <cell r="M316">
            <v>1093.83942</v>
          </cell>
          <cell r="N316">
            <v>893.56164000000001</v>
          </cell>
        </row>
        <row r="317">
          <cell r="B317">
            <v>16</v>
          </cell>
          <cell r="C317" t="str">
            <v>ПОЛТАВСЬКА ОБЛАСТЬ</v>
          </cell>
          <cell r="D317">
            <v>3351912</v>
          </cell>
          <cell r="E317" t="str">
            <v>ВIДКРИТЕ АКЦIОНЕРНЕ ТОВАРИСТВО ПО ГАЗОПОСТАЧАННЮ ТА ГАЗИФIКАЦIЇ "ПОЛТАВАГАЗ"</v>
          </cell>
          <cell r="F317">
            <v>7004.6523900000002</v>
          </cell>
          <cell r="G317">
            <v>5848.7126099999996</v>
          </cell>
          <cell r="H317">
            <v>7383.5236100000002</v>
          </cell>
          <cell r="I317">
            <v>9611.5220399999998</v>
          </cell>
          <cell r="J317">
            <v>3762.8094299999998</v>
          </cell>
          <cell r="K317">
            <v>0</v>
          </cell>
          <cell r="L317">
            <v>-1232.7731000000001</v>
          </cell>
          <cell r="M317">
            <v>966.55748000000006</v>
          </cell>
          <cell r="N317">
            <v>951.28709000000003</v>
          </cell>
        </row>
        <row r="318">
          <cell r="B318">
            <v>16</v>
          </cell>
          <cell r="C318" t="str">
            <v>ПОЛТАВСЬКА ОБЛАСТЬ</v>
          </cell>
          <cell r="D318">
            <v>32017261</v>
          </cell>
          <cell r="E318" t="str">
            <v>ДОЧIРНЄ ПIДПРИЄМСТВО "ПОЛТАВСЬКИЙ ОБЛАВТОДОР" ВIДКРИТОГО АКЦIОНЕРНОГО ТОВАРИСТВА "ДЕРЖАВНА АКЦIОНЕРНА КОМПАНIЯ "АВТОМОБIЛЬНI ДОРОГИ УКРАЇНИ"</v>
          </cell>
          <cell r="F318">
            <v>5681.8145299999996</v>
          </cell>
          <cell r="G318">
            <v>5964.5435299999999</v>
          </cell>
          <cell r="H318">
            <v>8637.5376799999995</v>
          </cell>
          <cell r="I318">
            <v>9286.0446699999993</v>
          </cell>
          <cell r="J318">
            <v>3321.5011399999999</v>
          </cell>
          <cell r="K318">
            <v>0</v>
          </cell>
          <cell r="L318">
            <v>0</v>
          </cell>
          <cell r="M318">
            <v>966.83651999999995</v>
          </cell>
          <cell r="N318">
            <v>648.50698999999997</v>
          </cell>
        </row>
        <row r="319">
          <cell r="B319">
            <v>16</v>
          </cell>
          <cell r="C319" t="str">
            <v>ПОЛТАВСЬКА ОБЛАСТЬ</v>
          </cell>
          <cell r="D319">
            <v>5518768</v>
          </cell>
          <cell r="E319" t="str">
            <v>ЗАКРИТЕ АКЦIОНЕРНЕ ТОВАРИСТВО "ФIРМА "ПОЛТАВПИВО"</v>
          </cell>
          <cell r="F319">
            <v>13995.161</v>
          </cell>
          <cell r="G319">
            <v>13852.2263</v>
          </cell>
          <cell r="H319">
            <v>7014.3976599999996</v>
          </cell>
          <cell r="I319">
            <v>7275.1692400000002</v>
          </cell>
          <cell r="J319">
            <v>-6577.0571</v>
          </cell>
          <cell r="K319">
            <v>0</v>
          </cell>
          <cell r="L319">
            <v>0</v>
          </cell>
          <cell r="M319">
            <v>421.65303</v>
          </cell>
          <cell r="N319">
            <v>259.70112999999998</v>
          </cell>
        </row>
        <row r="320">
          <cell r="B320">
            <v>16</v>
          </cell>
          <cell r="C320" t="str">
            <v>ПОЛТАВСЬКА ОБЛАСТЬ</v>
          </cell>
          <cell r="D320">
            <v>25168700</v>
          </cell>
          <cell r="E320" t="str">
            <v>ЗАКРИТЕ АКЦIОНЕРНЕ ТОВАРИСТВО "ПЛАСТ"</v>
          </cell>
          <cell r="F320">
            <v>13073.496999999999</v>
          </cell>
          <cell r="G320">
            <v>12434.025600000001</v>
          </cell>
          <cell r="H320">
            <v>6402.2213099999999</v>
          </cell>
          <cell r="I320">
            <v>7059.0508600000003</v>
          </cell>
          <cell r="J320">
            <v>-5374.9746999999998</v>
          </cell>
          <cell r="K320">
            <v>0</v>
          </cell>
          <cell r="L320">
            <v>0</v>
          </cell>
          <cell r="M320">
            <v>875.66741000000002</v>
          </cell>
          <cell r="N320">
            <v>656.82955000000004</v>
          </cell>
        </row>
        <row r="321">
          <cell r="B321">
            <v>16</v>
          </cell>
          <cell r="C321" t="str">
            <v>ПОЛТАВСЬКА ОБЛАСТЬ</v>
          </cell>
          <cell r="D321">
            <v>25162005</v>
          </cell>
          <cell r="E321" t="str">
            <v>ФIЛIЯ ЗАКРИТОГО АКЦIОНЕРНОГО ТОВАРИСТВА ЛIКУВАЛЬНО-ОЗДОРОВЧИХ ЗАКЛАДIВ "МИРГОРОДКУРОРТ" САНАТОРНО-КУРОРТНИЙ КОМПЛЕКС "МИРГОРОД"</v>
          </cell>
          <cell r="F321">
            <v>3064.6043800000002</v>
          </cell>
          <cell r="G321">
            <v>3347.5863100000001</v>
          </cell>
          <cell r="H321">
            <v>6816.7959000000001</v>
          </cell>
          <cell r="I321">
            <v>6684.7463500000003</v>
          </cell>
          <cell r="J321">
            <v>3337.1600400000002</v>
          </cell>
          <cell r="K321">
            <v>0</v>
          </cell>
          <cell r="L321">
            <v>0</v>
          </cell>
          <cell r="M321">
            <v>604.64176999999995</v>
          </cell>
          <cell r="N321">
            <v>-132.04954000000001</v>
          </cell>
        </row>
        <row r="322">
          <cell r="B322">
            <v>17</v>
          </cell>
          <cell r="C322" t="str">
            <v>РIВНЕНСЬКА ОБЛАСТЬ</v>
          </cell>
          <cell r="D322">
            <v>5425046</v>
          </cell>
          <cell r="E322" t="str">
            <v>ВIДОКРЕМЛЕНИЙ ПIДРОЗДIЛ "РIВНЕНСЬКА АТОМНА ЕЛЕКТРИЧНА СТАНЦIЯ" ДЕРЖАВНОГО ПIДПРИЄМСТВА "НАЦIОНАЛЬНА АТОМНА ЕНЕРГОГЕНЕРУЮЧА КОМПАНIЯ "ЕНЕРГОАТОМ"</v>
          </cell>
          <cell r="F322">
            <v>54513.167399999998</v>
          </cell>
          <cell r="G322">
            <v>60098.433799999999</v>
          </cell>
          <cell r="H322">
            <v>78401.719599999997</v>
          </cell>
          <cell r="I322">
            <v>54395.077400000002</v>
          </cell>
          <cell r="J322">
            <v>-5703.3563999999997</v>
          </cell>
          <cell r="K322">
            <v>0</v>
          </cell>
          <cell r="L322">
            <v>0</v>
          </cell>
          <cell r="M322">
            <v>7403.1386700000003</v>
          </cell>
          <cell r="N322">
            <v>-9891.4915999999994</v>
          </cell>
        </row>
        <row r="323">
          <cell r="B323">
            <v>17</v>
          </cell>
          <cell r="C323" t="str">
            <v>РIВНЕНСЬКА ОБЛАСТЬ</v>
          </cell>
          <cell r="D323">
            <v>293054</v>
          </cell>
          <cell r="E323" t="str">
            <v>ВIДКРИТЕ АКЦIОНЕРНЕ ТОВАРИСТВО "ВОЛИНЬ-ЦЕМЕНТ"</v>
          </cell>
          <cell r="F323">
            <v>30069.1764</v>
          </cell>
          <cell r="G323">
            <v>30252.923599999998</v>
          </cell>
          <cell r="H323">
            <v>28665.713</v>
          </cell>
          <cell r="I323">
            <v>29163.3649</v>
          </cell>
          <cell r="J323">
            <v>-1089.5587</v>
          </cell>
          <cell r="K323">
            <v>0</v>
          </cell>
          <cell r="L323">
            <v>0</v>
          </cell>
          <cell r="M323">
            <v>573.90975000000003</v>
          </cell>
          <cell r="N323">
            <v>420.2534</v>
          </cell>
        </row>
        <row r="324">
          <cell r="B324">
            <v>17</v>
          </cell>
          <cell r="C324" t="str">
            <v>РIВНЕНСЬКА ОБЛАСТЬ</v>
          </cell>
          <cell r="D324">
            <v>5424874</v>
          </cell>
          <cell r="E324" t="str">
            <v>ЗАКРИТЕ АКЦIОНЕРНЕ ТОВАРИСТВО "ЕЙ-I-ЕС РIВНЕЕНЕРГО"</v>
          </cell>
          <cell r="F324">
            <v>21070.6374</v>
          </cell>
          <cell r="G324">
            <v>21255.219700000001</v>
          </cell>
          <cell r="H324">
            <v>24361.91</v>
          </cell>
          <cell r="I324">
            <v>24284.533299999999</v>
          </cell>
          <cell r="J324">
            <v>3029.3136500000001</v>
          </cell>
          <cell r="K324">
            <v>0</v>
          </cell>
          <cell r="L324">
            <v>0</v>
          </cell>
          <cell r="M324">
            <v>2151.71389</v>
          </cell>
          <cell r="N324">
            <v>-77.376630000000006</v>
          </cell>
        </row>
        <row r="325">
          <cell r="B325">
            <v>17</v>
          </cell>
          <cell r="C325" t="str">
            <v>РIВНЕНСЬКА ОБЛАСТЬ</v>
          </cell>
          <cell r="D325">
            <v>22555135</v>
          </cell>
          <cell r="E325" t="str">
            <v>ЗАКРИТЕ АКЦIОНЕРНЕ ТОВАРИСТВО "КОНСЮМЕРС-СКЛО-ЗОРЯ"</v>
          </cell>
          <cell r="F325">
            <v>17755.517899999999</v>
          </cell>
          <cell r="G325">
            <v>17742.729200000002</v>
          </cell>
          <cell r="H325">
            <v>2168.1995900000002</v>
          </cell>
          <cell r="I325">
            <v>19157.052899999999</v>
          </cell>
          <cell r="J325">
            <v>1414.3237200000001</v>
          </cell>
          <cell r="K325">
            <v>0</v>
          </cell>
          <cell r="L325">
            <v>0</v>
          </cell>
          <cell r="M325">
            <v>16994.206900000001</v>
          </cell>
          <cell r="N325">
            <v>16988.8534</v>
          </cell>
        </row>
        <row r="326">
          <cell r="B326">
            <v>17</v>
          </cell>
          <cell r="C326" t="str">
            <v>РIВНЕНСЬКА ОБЛАСТЬ</v>
          </cell>
          <cell r="D326">
            <v>32358806</v>
          </cell>
          <cell r="E326" t="str">
            <v>ТОВАРИСТВО З ОБМЕЖЕНОЮ ВIДПОВIДАЛЬНIСТЮ "СВИСПАН ЛIМIТЕД"</v>
          </cell>
          <cell r="F326">
            <v>13054.022999999999</v>
          </cell>
          <cell r="G326">
            <v>11890.830599999999</v>
          </cell>
          <cell r="H326">
            <v>8075.4734900000003</v>
          </cell>
          <cell r="I326">
            <v>11533.921</v>
          </cell>
          <cell r="J326">
            <v>-356.90951999999999</v>
          </cell>
          <cell r="K326">
            <v>0</v>
          </cell>
          <cell r="L326">
            <v>-18.327719999999999</v>
          </cell>
          <cell r="M326">
            <v>3502.79378</v>
          </cell>
          <cell r="N326">
            <v>3433.52396</v>
          </cell>
        </row>
        <row r="327">
          <cell r="B327">
            <v>17</v>
          </cell>
          <cell r="C327" t="str">
            <v>РIВНЕНСЬКА ОБЛАСТЬ</v>
          </cell>
          <cell r="D327">
            <v>24175498</v>
          </cell>
          <cell r="E327" t="str">
            <v>ЗАКРИТЕ АКЦIОНЕРНЕ ТОВАРИСТВО "АГРОРЕСУРС"</v>
          </cell>
          <cell r="F327">
            <v>8763.8120500000005</v>
          </cell>
          <cell r="G327">
            <v>8750.9972600000001</v>
          </cell>
          <cell r="H327">
            <v>9177.0802899999999</v>
          </cell>
          <cell r="I327">
            <v>9988.5501299999996</v>
          </cell>
          <cell r="J327">
            <v>1237.55287</v>
          </cell>
          <cell r="K327">
            <v>0</v>
          </cell>
          <cell r="L327">
            <v>0</v>
          </cell>
          <cell r="M327">
            <v>810.22574999999995</v>
          </cell>
          <cell r="N327">
            <v>809.87291000000005</v>
          </cell>
        </row>
        <row r="328">
          <cell r="B328">
            <v>17</v>
          </cell>
          <cell r="C328" t="str">
            <v>РIВНЕНСЬКА ОБЛАСТЬ</v>
          </cell>
          <cell r="D328">
            <v>13990932</v>
          </cell>
          <cell r="E328" t="str">
            <v>ДОЧIРНЄ ПIДПРИЄМСТВО "ПРИКАРПАТЗАХIДТРАНС" ПIВДЕННО-ЗАХIДНОГО ВIДКРИТОГО АКЦIОНЕРНОГО ТОВАРИСТВА ТРУБОПРОВIДНОГО ТРАНСПОРТУ НАФТОПРОДУКТIВ</v>
          </cell>
          <cell r="F328">
            <v>253.80971</v>
          </cell>
          <cell r="G328">
            <v>-1373.3923</v>
          </cell>
          <cell r="H328">
            <v>8658.1438500000004</v>
          </cell>
          <cell r="I328">
            <v>8649.69074</v>
          </cell>
          <cell r="J328">
            <v>10023.083000000001</v>
          </cell>
          <cell r="K328">
            <v>0</v>
          </cell>
          <cell r="L328">
            <v>0</v>
          </cell>
          <cell r="M328">
            <v>739.49145999999996</v>
          </cell>
          <cell r="N328">
            <v>-8.7450500000000009</v>
          </cell>
        </row>
        <row r="329">
          <cell r="B329">
            <v>17</v>
          </cell>
          <cell r="C329" t="str">
            <v>РIВНЕНСЬКА ОБЛАСТЬ</v>
          </cell>
          <cell r="D329">
            <v>3366701</v>
          </cell>
          <cell r="E329" t="str">
            <v>ВIДКРИТЕ АКЦIОНЕРНЕ ТОВАРИСТВО ПО ГАЗОПОСТАЧАННЮ ТА ГАЗИФIКАЦIЇ "РIВНЕГАЗ"</v>
          </cell>
          <cell r="F329">
            <v>7407.0131000000001</v>
          </cell>
          <cell r="G329">
            <v>7371.9252399999996</v>
          </cell>
          <cell r="H329">
            <v>8223.7997099999993</v>
          </cell>
          <cell r="I329">
            <v>8406.3637299999991</v>
          </cell>
          <cell r="J329">
            <v>1034.43849</v>
          </cell>
          <cell r="K329">
            <v>0</v>
          </cell>
          <cell r="L329">
            <v>0</v>
          </cell>
          <cell r="M329">
            <v>228.70991000000001</v>
          </cell>
          <cell r="N329">
            <v>181.50593000000001</v>
          </cell>
        </row>
        <row r="330">
          <cell r="B330">
            <v>17</v>
          </cell>
          <cell r="C330" t="str">
            <v>РIВНЕНСЬКА ОБЛАСТЬ</v>
          </cell>
          <cell r="D330">
            <v>33334990</v>
          </cell>
          <cell r="E330" t="str">
            <v>ТОВАРИСТВО З ОБМЕЖЕНОЮ ВIДПОВIДАЛЬНIСТЮ "ВИСОКОВОЛЬТНИЙ СОЮЗ-УКРАЇНА"</v>
          </cell>
          <cell r="F330">
            <v>3358.8749400000002</v>
          </cell>
          <cell r="G330">
            <v>3358.8749400000002</v>
          </cell>
          <cell r="H330">
            <v>6744.5343999999996</v>
          </cell>
          <cell r="I330">
            <v>7477.9913999999999</v>
          </cell>
          <cell r="J330">
            <v>4119.1164600000002</v>
          </cell>
          <cell r="K330">
            <v>0</v>
          </cell>
          <cell r="L330">
            <v>0</v>
          </cell>
          <cell r="M330">
            <v>733</v>
          </cell>
          <cell r="N330">
            <v>733</v>
          </cell>
        </row>
        <row r="331">
          <cell r="B331">
            <v>17</v>
          </cell>
          <cell r="C331" t="str">
            <v>РIВНЕНСЬКА ОБЛАСТЬ</v>
          </cell>
          <cell r="D331">
            <v>293462</v>
          </cell>
          <cell r="E331" t="str">
            <v>ВIДКРИТЕ АКЦIОНЕРНЕ ТОВАРИСТВО "РОКИТНIВСЬКИЙ СКЛЯНИЙ ЗАВОД"</v>
          </cell>
          <cell r="F331">
            <v>7407.1270199999999</v>
          </cell>
          <cell r="G331">
            <v>7285.0447299999996</v>
          </cell>
          <cell r="H331">
            <v>5100.7003000000004</v>
          </cell>
          <cell r="I331">
            <v>6416.1085899999998</v>
          </cell>
          <cell r="J331">
            <v>-868.93614000000002</v>
          </cell>
          <cell r="K331">
            <v>0</v>
          </cell>
          <cell r="L331">
            <v>0</v>
          </cell>
          <cell r="M331">
            <v>1273.69685</v>
          </cell>
          <cell r="N331">
            <v>1273.1143099999999</v>
          </cell>
        </row>
        <row r="332">
          <cell r="B332">
            <v>17</v>
          </cell>
          <cell r="C332" t="str">
            <v>РIВНЕНСЬКА ОБЛАСТЬ</v>
          </cell>
          <cell r="D332">
            <v>375987</v>
          </cell>
          <cell r="E332" t="str">
            <v>ВIДКРИТЕ АКЦIОНЕРНЕ ТОВАРИСТВО "КОСТОПIЛЬСЬКИЙ ЗАВОД ПРОДОВОЛЬЧИХ ТОВАРIВ"</v>
          </cell>
          <cell r="F332">
            <v>5267.3556399999998</v>
          </cell>
          <cell r="G332">
            <v>5283.3295500000004</v>
          </cell>
          <cell r="H332">
            <v>5448.6535000000003</v>
          </cell>
          <cell r="I332">
            <v>5837.5826999999999</v>
          </cell>
          <cell r="J332">
            <v>554.25315000000001</v>
          </cell>
          <cell r="K332">
            <v>0</v>
          </cell>
          <cell r="L332">
            <v>0</v>
          </cell>
          <cell r="M332">
            <v>406.98185999999998</v>
          </cell>
          <cell r="N332">
            <v>388.92921000000001</v>
          </cell>
        </row>
        <row r="333">
          <cell r="B333">
            <v>17</v>
          </cell>
          <cell r="C333" t="str">
            <v>РIВНЕНСЬКА ОБЛАСТЬ</v>
          </cell>
          <cell r="D333">
            <v>30923971</v>
          </cell>
          <cell r="E333" t="str">
            <v>"КОСТОПIЛЬСЬКИЙ ЗАВОД СКЛОВИРОБIВ"</v>
          </cell>
          <cell r="F333">
            <v>8822.9139699999996</v>
          </cell>
          <cell r="G333">
            <v>8806.6819200000009</v>
          </cell>
          <cell r="H333">
            <v>5258.6453799999999</v>
          </cell>
          <cell r="I333">
            <v>5277.3474399999996</v>
          </cell>
          <cell r="J333">
            <v>-3529.3344999999999</v>
          </cell>
          <cell r="K333">
            <v>0</v>
          </cell>
          <cell r="L333">
            <v>0</v>
          </cell>
          <cell r="M333">
            <v>10.322100000000001</v>
          </cell>
          <cell r="N333">
            <v>5.2556000000000003</v>
          </cell>
        </row>
        <row r="334">
          <cell r="B334">
            <v>17</v>
          </cell>
          <cell r="C334" t="str">
            <v>РIВНЕНСЬКА ОБЛАСТЬ</v>
          </cell>
          <cell r="D334">
            <v>213434</v>
          </cell>
          <cell r="E334" t="str">
            <v>ВIДКРИТЕ АКЦIОНЕРНЕ ТОВАРИСТВО "РIВНЕНСЬКИЙ ЗАВОД ВИСОКОВОЛЬТНОI АПАРАТУРИ"</v>
          </cell>
          <cell r="F334">
            <v>8496.7167700000009</v>
          </cell>
          <cell r="G334">
            <v>7767.7850200000003</v>
          </cell>
          <cell r="H334">
            <v>4984.2812199999998</v>
          </cell>
          <cell r="I334">
            <v>4998.6787100000001</v>
          </cell>
          <cell r="J334">
            <v>-2769.1062999999999</v>
          </cell>
          <cell r="K334">
            <v>0</v>
          </cell>
          <cell r="L334">
            <v>0</v>
          </cell>
          <cell r="M334">
            <v>0.38955000000000001</v>
          </cell>
          <cell r="N334">
            <v>0.38219999999999998</v>
          </cell>
        </row>
        <row r="335">
          <cell r="B335">
            <v>17</v>
          </cell>
          <cell r="C335" t="str">
            <v>РIВНЕНСЬКА ОБЛАСТЬ</v>
          </cell>
          <cell r="D335">
            <v>26259563</v>
          </cell>
          <cell r="E335" t="str">
            <v>УПРАВЛIННЯ КОМУНАЛЬНОЮ ВЛАСНIСТЮ ВИКОНАВЧОГО КОМIТЕТУ РIВНЕНСЬКОЇ МIСЬКОЇ РАДИ</v>
          </cell>
          <cell r="F335">
            <v>1694.6415</v>
          </cell>
          <cell r="G335">
            <v>2000.67093</v>
          </cell>
          <cell r="H335">
            <v>1909.2356199999999</v>
          </cell>
          <cell r="I335">
            <v>4813.4808300000004</v>
          </cell>
          <cell r="J335">
            <v>2812.8099000000002</v>
          </cell>
          <cell r="K335">
            <v>0</v>
          </cell>
          <cell r="L335">
            <v>0</v>
          </cell>
          <cell r="M335">
            <v>3237.0182799999998</v>
          </cell>
          <cell r="N335">
            <v>2904.24521</v>
          </cell>
        </row>
        <row r="336">
          <cell r="B336">
            <v>17</v>
          </cell>
          <cell r="C336" t="str">
            <v>РIВНЕНСЬКА ОБЛАСТЬ</v>
          </cell>
          <cell r="D336">
            <v>31994540</v>
          </cell>
          <cell r="E336" t="str">
            <v>ДОЧIРНЄ ПIДПРИЄМСТВО "РIВНЕНСЬКИЙ ОБЛАВТОДОР" ВIДКРИТОГО АКЦIОНЕРНОГО ТОВАРИСТВА "ДЕРЖАВНА АКЦIОНЕРНА КОМПАНIЯ "АВТОМОБIЛЬНI ДОРОГИ УКРАЇНИ"</v>
          </cell>
          <cell r="F336">
            <v>4253.1680200000001</v>
          </cell>
          <cell r="G336">
            <v>5171.1459199999999</v>
          </cell>
          <cell r="H336">
            <v>4377.8786799999998</v>
          </cell>
          <cell r="I336">
            <v>4383.3834500000003</v>
          </cell>
          <cell r="J336">
            <v>-787.76247000000001</v>
          </cell>
          <cell r="K336">
            <v>0</v>
          </cell>
          <cell r="L336">
            <v>0</v>
          </cell>
          <cell r="M336">
            <v>104.2338</v>
          </cell>
          <cell r="N336">
            <v>-49.19106</v>
          </cell>
        </row>
        <row r="337">
          <cell r="B337">
            <v>17</v>
          </cell>
          <cell r="C337" t="str">
            <v>РIВНЕНСЬКА ОБЛАСТЬ</v>
          </cell>
          <cell r="D337">
            <v>32404265</v>
          </cell>
          <cell r="E337" t="str">
            <v>ТОВАРИСТВО З ОБМЕЖЕНОЮ ВIДПОВIДАЛЬНIСТЮ "КЛЕСIВСЬКИЙ КАР'ЄР НЕРУДНИХ КОПАЛИН "ТЕХНОБУД"</v>
          </cell>
          <cell r="F337">
            <v>3929.7929800000002</v>
          </cell>
          <cell r="G337">
            <v>3912.5140900000001</v>
          </cell>
          <cell r="H337">
            <v>4226.1282099999999</v>
          </cell>
          <cell r="I337">
            <v>4317.4814399999996</v>
          </cell>
          <cell r="J337">
            <v>404.96735000000001</v>
          </cell>
          <cell r="K337">
            <v>0</v>
          </cell>
          <cell r="L337">
            <v>0</v>
          </cell>
          <cell r="M337">
            <v>243.18423000000001</v>
          </cell>
          <cell r="N337">
            <v>91.352170000000001</v>
          </cell>
        </row>
        <row r="338">
          <cell r="B338">
            <v>17</v>
          </cell>
          <cell r="C338" t="str">
            <v>РIВНЕНСЬКА ОБЛАСТЬ</v>
          </cell>
          <cell r="D338">
            <v>25321716</v>
          </cell>
          <cell r="E338" t="str">
            <v>КОМУНАЛЬНЕ ПIДПРИЄМСТВО КОМУНАЛЬНЕ ТЕПЛОПОСТАЧАЮЧЕ ПIДПРИЄМСТВО "КОМУНЕНЕРГIЯ"</v>
          </cell>
          <cell r="F338">
            <v>5074.41219</v>
          </cell>
          <cell r="G338">
            <v>4988.2403000000004</v>
          </cell>
          <cell r="H338">
            <v>6625.8159500000002</v>
          </cell>
          <cell r="I338">
            <v>3393.0973300000001</v>
          </cell>
          <cell r="J338">
            <v>-1595.143</v>
          </cell>
          <cell r="K338">
            <v>5573.8119699999997</v>
          </cell>
          <cell r="L338">
            <v>855.22551999999996</v>
          </cell>
          <cell r="M338">
            <v>23.658799999999999</v>
          </cell>
          <cell r="N338">
            <v>23.513549999999999</v>
          </cell>
        </row>
        <row r="339">
          <cell r="B339">
            <v>17</v>
          </cell>
          <cell r="C339" t="str">
            <v>РIВНЕНСЬКА ОБЛАСТЬ</v>
          </cell>
          <cell r="D339">
            <v>30256035</v>
          </cell>
          <cell r="E339" t="str">
            <v>ДОЧIРНЄ ПIДПРИЄМСТВО "РАЙЗ-АГРОТЕХНIКА"</v>
          </cell>
          <cell r="F339">
            <v>1619.7007799999999</v>
          </cell>
          <cell r="G339">
            <v>1802.0617099999999</v>
          </cell>
          <cell r="H339">
            <v>3491.4108900000001</v>
          </cell>
          <cell r="I339">
            <v>3364.0173</v>
          </cell>
          <cell r="J339">
            <v>1561.95559</v>
          </cell>
          <cell r="K339">
            <v>0</v>
          </cell>
          <cell r="L339">
            <v>0</v>
          </cell>
          <cell r="M339">
            <v>72.182469999999995</v>
          </cell>
          <cell r="N339">
            <v>-129.83233999999999</v>
          </cell>
        </row>
        <row r="340">
          <cell r="B340">
            <v>17</v>
          </cell>
          <cell r="C340" t="str">
            <v>РIВНЕНСЬКА ОБЛАСТЬ</v>
          </cell>
          <cell r="D340">
            <v>3361678</v>
          </cell>
          <cell r="E340" t="str">
            <v>РIВНЕНСЬКЕ ОБЛАСНЕ ВИРОБНИЧЕ КОМУНАЛЬНЕ ПIДПРИЄМСТВО ВОДОПРОВIДНО-КАНАЛIЗАЦIЙНОГО ГОСПОДАРСТВА "РIВНЕОБЛВОДОКАНАЛ"</v>
          </cell>
          <cell r="F340">
            <v>1104.4115899999999</v>
          </cell>
          <cell r="G340">
            <v>1119.7608</v>
          </cell>
          <cell r="H340">
            <v>2832.10599</v>
          </cell>
          <cell r="I340">
            <v>3299.5678600000001</v>
          </cell>
          <cell r="J340">
            <v>2179.8070600000001</v>
          </cell>
          <cell r="K340">
            <v>0</v>
          </cell>
          <cell r="L340">
            <v>0</v>
          </cell>
          <cell r="M340">
            <v>429.30241999999998</v>
          </cell>
          <cell r="N340">
            <v>416.35881000000001</v>
          </cell>
        </row>
        <row r="341">
          <cell r="B341">
            <v>17</v>
          </cell>
          <cell r="C341" t="str">
            <v>РIВНЕНСЬКА ОБЛАСТЬ</v>
          </cell>
          <cell r="D341">
            <v>992836</v>
          </cell>
          <cell r="E341" t="str">
            <v>ДЕРЖАВНЕ ПIДПРИЄМСТВО "САРНЕНСЬКЕ ЛIСОВЕ ГОСПОДАРСТВО"</v>
          </cell>
          <cell r="F341">
            <v>1929.8049699999999</v>
          </cell>
          <cell r="G341">
            <v>1929.8051499999999</v>
          </cell>
          <cell r="H341">
            <v>3153.1841199999999</v>
          </cell>
          <cell r="I341">
            <v>3253.9477299999999</v>
          </cell>
          <cell r="J341">
            <v>1324.14258</v>
          </cell>
          <cell r="K341">
            <v>0</v>
          </cell>
          <cell r="L341">
            <v>0</v>
          </cell>
          <cell r="M341">
            <v>100.55279</v>
          </cell>
          <cell r="N341">
            <v>100.48065</v>
          </cell>
        </row>
        <row r="342">
          <cell r="B342">
            <v>18</v>
          </cell>
          <cell r="C342" t="str">
            <v>СУМСЬКА ОБЛАСТЬ</v>
          </cell>
          <cell r="D342">
            <v>431215785</v>
          </cell>
          <cell r="E342" t="str">
            <v>ДОГОВIР ПРО СПIЛЬНУ ДIЯЛЬНIСТЬ НГВУ "ОХТИРКАНАФТОГАЗ" ВАТ "УКРНАФТА"N 35/78</v>
          </cell>
          <cell r="F342">
            <v>70176.110400000005</v>
          </cell>
          <cell r="G342">
            <v>72919.016099999993</v>
          </cell>
          <cell r="H342">
            <v>116370.985</v>
          </cell>
          <cell r="I342">
            <v>125894.448</v>
          </cell>
          <cell r="J342">
            <v>52975.431799999998</v>
          </cell>
          <cell r="K342">
            <v>0</v>
          </cell>
          <cell r="L342">
            <v>0</v>
          </cell>
          <cell r="M342">
            <v>12771.5185</v>
          </cell>
          <cell r="N342">
            <v>9523.4631900000004</v>
          </cell>
        </row>
        <row r="343">
          <cell r="B343">
            <v>18</v>
          </cell>
          <cell r="C343" t="str">
            <v>СУМСЬКА ОБЛАСТЬ</v>
          </cell>
          <cell r="D343">
            <v>5398533</v>
          </cell>
          <cell r="E343" t="str">
            <v>НАФТОГАЗОВИДОБУВНЕ УПРАВЛIННЯ "ОХТИРКАНАФТОГАЗ" ВIДКРИТОГО АКЦIОНЕРНОГО ТОВАРИСТВА "УКРНАФТА"</v>
          </cell>
          <cell r="F343">
            <v>322054.39199999999</v>
          </cell>
          <cell r="G343">
            <v>322199.01899999997</v>
          </cell>
          <cell r="H343">
            <v>92780.002299999993</v>
          </cell>
          <cell r="I343">
            <v>103243.92</v>
          </cell>
          <cell r="J343">
            <v>-218955.1</v>
          </cell>
          <cell r="K343">
            <v>0</v>
          </cell>
          <cell r="L343">
            <v>0</v>
          </cell>
          <cell r="M343">
            <v>13183.397499999999</v>
          </cell>
          <cell r="N343">
            <v>10463.9177</v>
          </cell>
        </row>
        <row r="344">
          <cell r="B344">
            <v>18</v>
          </cell>
          <cell r="C344" t="str">
            <v>СУМСЬКА ОБЛАСТЬ</v>
          </cell>
          <cell r="D344">
            <v>382220</v>
          </cell>
          <cell r="E344" t="str">
            <v>ЗАКРИТЕ АКЦIОНЕРНЕ ТОВАРИСТВО "КРАФТ ФУДЗ УКРАЇНА"</v>
          </cell>
          <cell r="F344">
            <v>43461.813099999999</v>
          </cell>
          <cell r="G344">
            <v>43474.032899999998</v>
          </cell>
          <cell r="H344">
            <v>51944.773200000003</v>
          </cell>
          <cell r="I344">
            <v>57668.8442</v>
          </cell>
          <cell r="J344">
            <v>14194.811299999999</v>
          </cell>
          <cell r="K344">
            <v>0</v>
          </cell>
          <cell r="L344">
            <v>0</v>
          </cell>
          <cell r="M344">
            <v>5761.4057199999997</v>
          </cell>
          <cell r="N344">
            <v>5712.3899799999999</v>
          </cell>
        </row>
        <row r="345">
          <cell r="B345">
            <v>18</v>
          </cell>
          <cell r="C345" t="str">
            <v>СУМСЬКА ОБЛАСТЬ</v>
          </cell>
          <cell r="D345">
            <v>31162928</v>
          </cell>
          <cell r="E345" t="str">
            <v>ТОВАРИСТВО З ОБМЕЖЕНОЮ ВIДПОВIДАЛЬНIСТЮ "ГОРОБИНА"</v>
          </cell>
          <cell r="F345">
            <v>29185.705600000001</v>
          </cell>
          <cell r="G345">
            <v>32583.542700000002</v>
          </cell>
          <cell r="H345">
            <v>30770.644499999999</v>
          </cell>
          <cell r="I345">
            <v>33363.385000000002</v>
          </cell>
          <cell r="J345">
            <v>779.84226999999998</v>
          </cell>
          <cell r="K345">
            <v>0</v>
          </cell>
          <cell r="L345">
            <v>0</v>
          </cell>
          <cell r="M345">
            <v>10220.6039</v>
          </cell>
          <cell r="N345">
            <v>2342.73146</v>
          </cell>
        </row>
        <row r="346">
          <cell r="B346">
            <v>18</v>
          </cell>
          <cell r="C346" t="str">
            <v>СУМСЬКА ОБЛАСТЬ</v>
          </cell>
          <cell r="D346">
            <v>23293513</v>
          </cell>
          <cell r="E346" t="str">
            <v>ВIДКРИТЕ АКЦIОНЕРНЕ ТОВАРИСТВО "СУМИОБЛЕНЕРГО"</v>
          </cell>
          <cell r="F346">
            <v>21318.3472</v>
          </cell>
          <cell r="G346">
            <v>21187.852699999999</v>
          </cell>
          <cell r="H346">
            <v>19260.117099999999</v>
          </cell>
          <cell r="I346">
            <v>20772.944800000001</v>
          </cell>
          <cell r="J346">
            <v>-414.90784000000002</v>
          </cell>
          <cell r="K346">
            <v>0</v>
          </cell>
          <cell r="L346">
            <v>0</v>
          </cell>
          <cell r="M346">
            <v>1515.02791</v>
          </cell>
          <cell r="N346">
            <v>1512.82772</v>
          </cell>
        </row>
        <row r="347">
          <cell r="B347">
            <v>18</v>
          </cell>
          <cell r="C347" t="str">
            <v>СУМСЬКА ОБЛАСТЬ</v>
          </cell>
          <cell r="D347">
            <v>14022407</v>
          </cell>
          <cell r="E347" t="str">
            <v>ЗАКРИТЕ АКЦIОНЕРНЕ ТОВАРИСТВО "ТЕХНОЛОГIЯ"</v>
          </cell>
          <cell r="F347">
            <v>9334.3414300000004</v>
          </cell>
          <cell r="G347">
            <v>8656.3788499999991</v>
          </cell>
          <cell r="H347">
            <v>18716.871599999999</v>
          </cell>
          <cell r="I347">
            <v>19305.795099999999</v>
          </cell>
          <cell r="J347">
            <v>10649.4162</v>
          </cell>
          <cell r="K347">
            <v>0</v>
          </cell>
          <cell r="L347">
            <v>0</v>
          </cell>
          <cell r="M347">
            <v>210.68476999999999</v>
          </cell>
          <cell r="N347">
            <v>210.25208000000001</v>
          </cell>
        </row>
        <row r="348">
          <cell r="B348">
            <v>18</v>
          </cell>
          <cell r="C348" t="str">
            <v>СУМСЬКА ОБЛАСТЬ</v>
          </cell>
          <cell r="D348">
            <v>137041</v>
          </cell>
          <cell r="E348" t="str">
            <v>КАЧАНIВСЬКИЙ ГАЗОПЕРЕРОБНИЙ ЗАВОД ВIДКРИТОГО АКЦIОНЕРНОГО ТОВАРИСТВА "УКРНАФТА"</v>
          </cell>
          <cell r="F348">
            <v>15222.0545</v>
          </cell>
          <cell r="G348">
            <v>15237.474899999999</v>
          </cell>
          <cell r="H348">
            <v>15959.8395</v>
          </cell>
          <cell r="I348">
            <v>17241.159800000001</v>
          </cell>
          <cell r="J348">
            <v>2003.6849299999999</v>
          </cell>
          <cell r="K348">
            <v>0</v>
          </cell>
          <cell r="L348">
            <v>0</v>
          </cell>
          <cell r="M348">
            <v>1330.28755</v>
          </cell>
          <cell r="N348">
            <v>1281.3202900000001</v>
          </cell>
        </row>
        <row r="349">
          <cell r="B349">
            <v>18</v>
          </cell>
          <cell r="C349" t="str">
            <v>СУМСЬКА ОБЛАСТЬ</v>
          </cell>
          <cell r="D349">
            <v>375208</v>
          </cell>
          <cell r="E349" t="str">
            <v>ДЕРЖАВНЕ ПIДПРИЄМСТВО"НАУМIВСЬКИЙ СПИРТОВИЙ ЗАВОД"</v>
          </cell>
          <cell r="F349">
            <v>4998.2749599999997</v>
          </cell>
          <cell r="G349">
            <v>4932.8806800000002</v>
          </cell>
          <cell r="H349">
            <v>12474.9419</v>
          </cell>
          <cell r="I349">
            <v>13319.0985</v>
          </cell>
          <cell r="J349">
            <v>8386.2178600000007</v>
          </cell>
          <cell r="K349">
            <v>0</v>
          </cell>
          <cell r="L349">
            <v>0</v>
          </cell>
          <cell r="M349">
            <v>451.02190999999999</v>
          </cell>
          <cell r="N349">
            <v>450.22908999999999</v>
          </cell>
        </row>
        <row r="350">
          <cell r="B350">
            <v>18</v>
          </cell>
          <cell r="C350" t="str">
            <v>СУМСЬКА ОБЛАСТЬ</v>
          </cell>
          <cell r="D350">
            <v>3352432</v>
          </cell>
          <cell r="E350" t="str">
            <v>ВIДКРИТЕ АКЦIОНЕРНЕ ТОВАРИСТВО ПО ГАЗОПОСТАЧАННЮ ТА ГАЗИФIКАЦIЇ "СУМИГАЗ"</v>
          </cell>
          <cell r="F350">
            <v>9363.1387200000008</v>
          </cell>
          <cell r="G350">
            <v>9332.8615100000006</v>
          </cell>
          <cell r="H350">
            <v>10230.265600000001</v>
          </cell>
          <cell r="I350">
            <v>12819.793100000001</v>
          </cell>
          <cell r="J350">
            <v>3486.9316199999998</v>
          </cell>
          <cell r="K350">
            <v>0</v>
          </cell>
          <cell r="L350">
            <v>0</v>
          </cell>
          <cell r="M350">
            <v>2577.7790500000001</v>
          </cell>
          <cell r="N350">
            <v>2556.2952100000002</v>
          </cell>
        </row>
        <row r="351">
          <cell r="B351">
            <v>18</v>
          </cell>
          <cell r="C351" t="str">
            <v>СУМСЬКА ОБЛАСТЬ</v>
          </cell>
          <cell r="D351">
            <v>14314452</v>
          </cell>
          <cell r="E351" t="str">
            <v>ШОСТКИНСЬКИЙ КАЗЕННИЙ ЗАВОД "IМПУЛЬС"</v>
          </cell>
          <cell r="F351">
            <v>7920.3373300000003</v>
          </cell>
          <cell r="G351">
            <v>7926.7636300000004</v>
          </cell>
          <cell r="H351">
            <v>10133.5985</v>
          </cell>
          <cell r="I351">
            <v>11552.6962</v>
          </cell>
          <cell r="J351">
            <v>3625.9325899999999</v>
          </cell>
          <cell r="K351">
            <v>0</v>
          </cell>
          <cell r="L351">
            <v>0</v>
          </cell>
          <cell r="M351">
            <v>1428.9048499999999</v>
          </cell>
          <cell r="N351">
            <v>1419.09771</v>
          </cell>
        </row>
        <row r="352">
          <cell r="B352">
            <v>18</v>
          </cell>
          <cell r="C352" t="str">
            <v>СУМСЬКА ОБЛАСТЬ</v>
          </cell>
          <cell r="D352">
            <v>21127532</v>
          </cell>
          <cell r="E352" t="str">
            <v>СПIЛЬНЕ УКРАЇНСЬКО-БIЛОРУСЬКЕ ПIДПРИЄМСТВО "УКРТЕХНОСИНТЕЗ" У ФОРМI ТОВАРИСТВА З ОБМЕЖЕНОЮ ВIДПОВIДАЛЬНIСТЮ</v>
          </cell>
          <cell r="F352">
            <v>2796.98927</v>
          </cell>
          <cell r="G352">
            <v>2700.6215699999998</v>
          </cell>
          <cell r="H352">
            <v>6407.27538</v>
          </cell>
          <cell r="I352">
            <v>9000.3234100000009</v>
          </cell>
          <cell r="J352">
            <v>6299.7018399999997</v>
          </cell>
          <cell r="K352">
            <v>0</v>
          </cell>
          <cell r="L352">
            <v>0</v>
          </cell>
          <cell r="M352">
            <v>2598.9252900000001</v>
          </cell>
          <cell r="N352">
            <v>2438.7779599999999</v>
          </cell>
        </row>
        <row r="353">
          <cell r="B353">
            <v>18</v>
          </cell>
          <cell r="C353" t="str">
            <v>СУМСЬКА ОБЛАСТЬ</v>
          </cell>
          <cell r="D353">
            <v>3352455</v>
          </cell>
          <cell r="E353" t="str">
            <v>КОМУНАЛЬНЕ ПIДПРИЄМСТВО "МIСЬКВОДОКАНАЛ" СУМСЬКОЇ МIСЬКОЇ РАДИ</v>
          </cell>
          <cell r="F353">
            <v>2349.0590999999999</v>
          </cell>
          <cell r="G353">
            <v>1454.35076</v>
          </cell>
          <cell r="H353">
            <v>4949.7385700000004</v>
          </cell>
          <cell r="I353">
            <v>6019.4924099999998</v>
          </cell>
          <cell r="J353">
            <v>4565.1416499999996</v>
          </cell>
          <cell r="K353">
            <v>0</v>
          </cell>
          <cell r="L353">
            <v>-960.65326000000005</v>
          </cell>
          <cell r="M353">
            <v>8.4608600000000003</v>
          </cell>
          <cell r="N353">
            <v>-1.23295</v>
          </cell>
        </row>
        <row r="354">
          <cell r="B354">
            <v>18</v>
          </cell>
          <cell r="C354" t="str">
            <v>СУМСЬКА ОБЛАСТЬ</v>
          </cell>
          <cell r="D354">
            <v>447103</v>
          </cell>
          <cell r="E354" t="str">
            <v>ВIДКРИТЕ АКЦIОНЕРНЕ ТОВАРИСТВО "ШОСТКИНСЬКИЙ МIСЬКМОЛКОМБIНАТ"</v>
          </cell>
          <cell r="F354">
            <v>7758.0789100000002</v>
          </cell>
          <cell r="G354">
            <v>7773.6599699999997</v>
          </cell>
          <cell r="H354">
            <v>5665.69002</v>
          </cell>
          <cell r="I354">
            <v>5889.4811900000004</v>
          </cell>
          <cell r="J354">
            <v>-1884.1787999999999</v>
          </cell>
          <cell r="K354">
            <v>0</v>
          </cell>
          <cell r="L354">
            <v>0</v>
          </cell>
          <cell r="M354">
            <v>228.40477999999999</v>
          </cell>
          <cell r="N354">
            <v>223.22945999999999</v>
          </cell>
        </row>
        <row r="355">
          <cell r="B355">
            <v>18</v>
          </cell>
          <cell r="C355" t="str">
            <v>СУМСЬКА ОБЛАСТЬ</v>
          </cell>
          <cell r="D355">
            <v>31931024</v>
          </cell>
          <cell r="E355" t="str">
            <v>ДОЧIРНЄ ПIДПРИЄМСТВО "СУМСЬКИЙ ОБЛАВТОДОР" ВIДКРИТОГО АКЦIОНЕРНОГО ТОВАРИСТВА "ДЕРЖАВНА АКЦIОНЕРНА КОМПАНIЯ "АВТОМОБIЛЬНI ДОРОГИ УКРАЇНИ"</v>
          </cell>
          <cell r="F355">
            <v>4896.8623200000002</v>
          </cell>
          <cell r="G355">
            <v>4908.50893</v>
          </cell>
          <cell r="H355">
            <v>4946.9355699999996</v>
          </cell>
          <cell r="I355">
            <v>5300.47192</v>
          </cell>
          <cell r="J355">
            <v>391.96298999999999</v>
          </cell>
          <cell r="K355">
            <v>0</v>
          </cell>
          <cell r="L355">
            <v>0</v>
          </cell>
          <cell r="M355">
            <v>307.5874</v>
          </cell>
          <cell r="N355">
            <v>281.5018</v>
          </cell>
        </row>
        <row r="356">
          <cell r="B356">
            <v>18</v>
          </cell>
          <cell r="C356" t="str">
            <v>СУМСЬКА ОБЛАСТЬ</v>
          </cell>
          <cell r="D356">
            <v>374522</v>
          </cell>
          <cell r="E356" t="str">
            <v>ВIДКРИТЕ АКЦIОНЕРНЕ ТОВАРИСТВО "СУМСЬКИЙ ХЛIБОКОМБIНАТ"</v>
          </cell>
          <cell r="F356">
            <v>2521.0942</v>
          </cell>
          <cell r="G356">
            <v>2513.39426</v>
          </cell>
          <cell r="H356">
            <v>4754.7946199999997</v>
          </cell>
          <cell r="I356">
            <v>4999.8389699999998</v>
          </cell>
          <cell r="J356">
            <v>2486.4447100000002</v>
          </cell>
          <cell r="K356">
            <v>0</v>
          </cell>
          <cell r="L356">
            <v>0</v>
          </cell>
          <cell r="M356">
            <v>269.40609999999998</v>
          </cell>
          <cell r="N356">
            <v>245.04435000000001</v>
          </cell>
        </row>
        <row r="357">
          <cell r="B357">
            <v>18</v>
          </cell>
          <cell r="C357" t="str">
            <v>СУМСЬКА ОБЛАСТЬ</v>
          </cell>
          <cell r="D357">
            <v>12602750</v>
          </cell>
          <cell r="E357" t="str">
            <v>ДЕРЖАВНЕ ПIДПРИЄМСТВО МIНIСТЕРСТВА ОБОРОНИ УКРАЇНИ "КОНОТОПСЬКИЙ АВIАРЕМОНТНИЙ ЗАВОД "АВIАКОН"</v>
          </cell>
          <cell r="F357">
            <v>5464.2300599999999</v>
          </cell>
          <cell r="G357">
            <v>6655.7014200000003</v>
          </cell>
          <cell r="H357">
            <v>4892.9782999999998</v>
          </cell>
          <cell r="I357">
            <v>4473.9591700000001</v>
          </cell>
          <cell r="J357">
            <v>-2181.7422999999999</v>
          </cell>
          <cell r="K357">
            <v>0</v>
          </cell>
          <cell r="L357">
            <v>0</v>
          </cell>
          <cell r="M357">
            <v>802.68357000000003</v>
          </cell>
          <cell r="N357">
            <v>-419.01913000000002</v>
          </cell>
        </row>
        <row r="358">
          <cell r="B358">
            <v>18</v>
          </cell>
          <cell r="C358" t="str">
            <v>СУМСЬКА ОБЛАСТЬ</v>
          </cell>
          <cell r="D358">
            <v>220434</v>
          </cell>
          <cell r="E358" t="str">
            <v>ВIДКРИТЕ АКЦIОНЕРНЕ ТОВАРИСТВО "НАУКОВО-ВИРОБНИЧЕ АКЦIОНЕРНЕ ТОВАРИСТВО "ВНДIКОМПРЕСОРМАШ"</v>
          </cell>
          <cell r="F358">
            <v>471.98565000000002</v>
          </cell>
          <cell r="G358">
            <v>472.15197999999998</v>
          </cell>
          <cell r="H358">
            <v>3912.2056699999998</v>
          </cell>
          <cell r="I358">
            <v>4045.2921000000001</v>
          </cell>
          <cell r="J358">
            <v>3573.14012</v>
          </cell>
          <cell r="K358">
            <v>0</v>
          </cell>
          <cell r="L358">
            <v>0</v>
          </cell>
          <cell r="M358">
            <v>34.420929999999998</v>
          </cell>
          <cell r="N358">
            <v>33.38946</v>
          </cell>
        </row>
        <row r="359">
          <cell r="B359">
            <v>18</v>
          </cell>
          <cell r="C359" t="str">
            <v>СУМСЬКА ОБЛАСТЬ</v>
          </cell>
          <cell r="D359">
            <v>14019428</v>
          </cell>
          <cell r="E359" t="str">
            <v>СУМСЬКЕ РАЙОННЕ НАФТОПРОВIДНЕ УПРАВЛIННЯ ФIЛIЇ "ПРИДНIПРОВСЬКI МАГIСТРАЛЬНI НАФТОПРОВОДИ" ВIДКРИТОГО АКЦIОНЕРНОГО ТОВАРИСТВА "УКРТРАНСНАФТА"</v>
          </cell>
          <cell r="F359">
            <v>3349.9071899999999</v>
          </cell>
          <cell r="G359">
            <v>3.74078</v>
          </cell>
          <cell r="H359">
            <v>5103.9147400000002</v>
          </cell>
          <cell r="I359">
            <v>3947.00549</v>
          </cell>
          <cell r="J359">
            <v>3943.2647099999999</v>
          </cell>
          <cell r="K359">
            <v>0</v>
          </cell>
          <cell r="L359">
            <v>0</v>
          </cell>
          <cell r="M359">
            <v>0.14008999999999999</v>
          </cell>
          <cell r="N359">
            <v>-1156.9093</v>
          </cell>
        </row>
        <row r="360">
          <cell r="B360">
            <v>18</v>
          </cell>
          <cell r="C360" t="str">
            <v>СУМСЬКА ОБЛАСТЬ</v>
          </cell>
          <cell r="D360">
            <v>992941</v>
          </cell>
          <cell r="E360" t="str">
            <v>ДЕРЖАВНЕ ПIДПРИЄМСТВО "ЛЕБЕДИНСЬКЕ ЛIСОВЕ ГОСПОДАРСТВО"</v>
          </cell>
          <cell r="F360">
            <v>867.29594999999995</v>
          </cell>
          <cell r="G360">
            <v>858.06505000000004</v>
          </cell>
          <cell r="H360">
            <v>2691.1424099999999</v>
          </cell>
          <cell r="I360">
            <v>3534.8351299999999</v>
          </cell>
          <cell r="J360">
            <v>2676.7700799999998</v>
          </cell>
          <cell r="K360">
            <v>0</v>
          </cell>
          <cell r="L360">
            <v>0</v>
          </cell>
          <cell r="M360">
            <v>917.80782999999997</v>
          </cell>
          <cell r="N360">
            <v>846.69070999999997</v>
          </cell>
        </row>
        <row r="361">
          <cell r="B361">
            <v>18</v>
          </cell>
          <cell r="C361" t="str">
            <v>СУМСЬКА ОБЛАСТЬ</v>
          </cell>
          <cell r="D361">
            <v>560241667</v>
          </cell>
          <cell r="E361" t="str">
            <v>ДОГОВIР ПРО СУМIСНУ ДIЯЛЬНIСТЬ "НГВУ "ОХТИРКАНАФТОГАЗ"</v>
          </cell>
          <cell r="F361">
            <v>2357.0395800000001</v>
          </cell>
          <cell r="G361">
            <v>2053.5525899999998</v>
          </cell>
          <cell r="H361">
            <v>3462.9481500000002</v>
          </cell>
          <cell r="I361">
            <v>3494.5001600000001</v>
          </cell>
          <cell r="J361">
            <v>1440.94757</v>
          </cell>
          <cell r="K361">
            <v>0</v>
          </cell>
          <cell r="L361">
            <v>0</v>
          </cell>
          <cell r="M361">
            <v>485.85608999999999</v>
          </cell>
          <cell r="N361">
            <v>31.552009999999999</v>
          </cell>
        </row>
        <row r="362">
          <cell r="B362">
            <v>19</v>
          </cell>
          <cell r="C362" t="str">
            <v>ТЕРНОПIЛЬСЬКА ОБЛАСТЬ</v>
          </cell>
          <cell r="D362">
            <v>31273638</v>
          </cell>
          <cell r="E362" t="str">
            <v>ЗАКРИТЕ АКЦIОНЕРНЕ ТОВАРИСТВО "ШУСТОВ-СПИРТ"</v>
          </cell>
          <cell r="F362">
            <v>23129.072400000001</v>
          </cell>
          <cell r="G362">
            <v>25409.952000000001</v>
          </cell>
          <cell r="H362">
            <v>24102.0625</v>
          </cell>
          <cell r="I362">
            <v>25207.969799999999</v>
          </cell>
          <cell r="J362">
            <v>-201.98220000000001</v>
          </cell>
          <cell r="K362">
            <v>0</v>
          </cell>
          <cell r="L362">
            <v>0</v>
          </cell>
          <cell r="M362">
            <v>8046.6247400000002</v>
          </cell>
          <cell r="N362">
            <v>605.90736000000004</v>
          </cell>
        </row>
        <row r="363">
          <cell r="B363">
            <v>19</v>
          </cell>
          <cell r="C363" t="str">
            <v>ТЕРНОПIЛЬСЬКА ОБЛАСТЬ</v>
          </cell>
          <cell r="D363">
            <v>130725</v>
          </cell>
          <cell r="E363" t="str">
            <v>ВIДКРИТЕ АКЦIОНЕРНЕ ТОВАРИСТВО "ТЕРНОПIЛЬОБЛЕНЕРГО"</v>
          </cell>
          <cell r="F363">
            <v>15177.1723</v>
          </cell>
          <cell r="G363">
            <v>15149.1451</v>
          </cell>
          <cell r="H363">
            <v>12568.795400000001</v>
          </cell>
          <cell r="I363">
            <v>12629.753500000001</v>
          </cell>
          <cell r="J363">
            <v>-2519.3915999999999</v>
          </cell>
          <cell r="K363">
            <v>0</v>
          </cell>
          <cell r="L363">
            <v>0</v>
          </cell>
          <cell r="M363">
            <v>46.508339999999997</v>
          </cell>
          <cell r="N363">
            <v>45.727359999999997</v>
          </cell>
        </row>
        <row r="364">
          <cell r="B364">
            <v>19</v>
          </cell>
          <cell r="C364" t="str">
            <v>ТЕРНОПIЛЬСЬКА ОБЛАСТЬ</v>
          </cell>
          <cell r="D364">
            <v>375131</v>
          </cell>
          <cell r="E364" t="str">
            <v>ДЕРЖАВНЕ ПIДПРИЄМСТВО МАРИЛIВСЬКИЙ СПИРТОВИЙ ЗАВОД</v>
          </cell>
          <cell r="F364">
            <v>9877.5694299999996</v>
          </cell>
          <cell r="G364">
            <v>9515.7801899999995</v>
          </cell>
          <cell r="H364">
            <v>8263.1638199999998</v>
          </cell>
          <cell r="I364">
            <v>9444.8074400000005</v>
          </cell>
          <cell r="J364">
            <v>-70.972750000000005</v>
          </cell>
          <cell r="K364">
            <v>0</v>
          </cell>
          <cell r="L364">
            <v>0</v>
          </cell>
          <cell r="M364">
            <v>974.86636999999996</v>
          </cell>
          <cell r="N364">
            <v>929.10055</v>
          </cell>
        </row>
        <row r="365">
          <cell r="B365">
            <v>19</v>
          </cell>
          <cell r="C365" t="str">
            <v>ТЕРНОПIЛЬСЬКА ОБЛАСТЬ</v>
          </cell>
          <cell r="D365">
            <v>21139268</v>
          </cell>
          <cell r="E365" t="str">
            <v>ТОВАРИСТВО З ОБМЕЖЕНОЮ ВIДПОВIДАЛЬНIСТЮ "НАТУРПРОДУКТ-ВЕГА"</v>
          </cell>
          <cell r="F365">
            <v>4307.0834500000001</v>
          </cell>
          <cell r="G365">
            <v>4144.1927999999998</v>
          </cell>
          <cell r="H365">
            <v>7823.7895099999996</v>
          </cell>
          <cell r="I365">
            <v>8991.6067999999996</v>
          </cell>
          <cell r="J365">
            <v>4847.4139999999998</v>
          </cell>
          <cell r="K365">
            <v>0</v>
          </cell>
          <cell r="L365">
            <v>0</v>
          </cell>
          <cell r="M365">
            <v>1172.1309699999999</v>
          </cell>
          <cell r="N365">
            <v>1167.7785200000001</v>
          </cell>
        </row>
        <row r="366">
          <cell r="B366">
            <v>19</v>
          </cell>
          <cell r="C366" t="str">
            <v>ТЕРНОПIЛЬСЬКА ОБЛАСТЬ</v>
          </cell>
          <cell r="D366">
            <v>14040960</v>
          </cell>
          <cell r="E366" t="str">
            <v>ДЕРЖАВНЕ НАУКОВО-ТЕХНIЧНЕ ПIДПРИЄМСТВО "ПРОМIНЬ"</v>
          </cell>
          <cell r="F366">
            <v>126.26091</v>
          </cell>
          <cell r="G366">
            <v>45.665619999999997</v>
          </cell>
          <cell r="H366">
            <v>6864.4294900000004</v>
          </cell>
          <cell r="I366">
            <v>8440.5985799999999</v>
          </cell>
          <cell r="J366">
            <v>8394.9329600000001</v>
          </cell>
          <cell r="K366">
            <v>0</v>
          </cell>
          <cell r="L366">
            <v>-80.684359999999998</v>
          </cell>
          <cell r="M366">
            <v>1492.06314</v>
          </cell>
          <cell r="N366">
            <v>1491.86185</v>
          </cell>
        </row>
        <row r="367">
          <cell r="B367">
            <v>19</v>
          </cell>
          <cell r="C367" t="str">
            <v>ТЕРНОПIЛЬСЬКА ОБЛАСТЬ</v>
          </cell>
          <cell r="D367">
            <v>375088</v>
          </cell>
          <cell r="E367" t="str">
            <v>ДЕРЖАВНЕ ПIДПРИЄМСТВО "КОБИЛОВОЛОЦЬКИЙ СПИРТОВИЙ ЗАВОД"</v>
          </cell>
          <cell r="F367">
            <v>4607.4567800000004</v>
          </cell>
          <cell r="G367">
            <v>4619.5823399999999</v>
          </cell>
          <cell r="H367">
            <v>6537.8616700000002</v>
          </cell>
          <cell r="I367">
            <v>7063.0100700000003</v>
          </cell>
          <cell r="J367">
            <v>2443.4277299999999</v>
          </cell>
          <cell r="K367">
            <v>0</v>
          </cell>
          <cell r="L367">
            <v>0</v>
          </cell>
          <cell r="M367">
            <v>241.30052000000001</v>
          </cell>
          <cell r="N367">
            <v>240.18838</v>
          </cell>
        </row>
        <row r="368">
          <cell r="B368">
            <v>19</v>
          </cell>
          <cell r="C368" t="str">
            <v>ТЕРНОПIЛЬСЬКА ОБЛАСТЬ</v>
          </cell>
          <cell r="D368">
            <v>377377</v>
          </cell>
          <cell r="E368" t="str">
            <v>ВIДКРИТЕ АКЦIОНЕРНЕ ТОВАРИСТВО "УКРАЇНСЬКА ТЮТЮНОВА КОМПАНIЯ"</v>
          </cell>
          <cell r="F368">
            <v>5441.9570100000001</v>
          </cell>
          <cell r="G368">
            <v>5564.0859300000002</v>
          </cell>
          <cell r="H368">
            <v>5621.0000899999995</v>
          </cell>
          <cell r="I368">
            <v>6430.6849899999997</v>
          </cell>
          <cell r="J368">
            <v>866.59906000000001</v>
          </cell>
          <cell r="K368">
            <v>0</v>
          </cell>
          <cell r="L368">
            <v>0</v>
          </cell>
          <cell r="M368">
            <v>688.49441000000002</v>
          </cell>
          <cell r="N368">
            <v>684.56989999999996</v>
          </cell>
        </row>
        <row r="369">
          <cell r="B369">
            <v>19</v>
          </cell>
          <cell r="C369" t="str">
            <v>ТЕРНОПIЛЬСЬКА ОБЛАСТЬ</v>
          </cell>
          <cell r="D369">
            <v>31995099</v>
          </cell>
          <cell r="E369" t="str">
            <v>ДОЧIРНЄ ПIДПРИЄМСТВО "ТЕРНОПIЛЬСЬКИЙ ОБЛАВТОДОР" ВАТ "ДЕРЖАВНА АКЦIОНЕРНА КОМПАНIЯ "АВТОМОБIЛЬНI ДОРОГИ УКРАЇНИ"</v>
          </cell>
          <cell r="F369">
            <v>3036.7549899999999</v>
          </cell>
          <cell r="G369">
            <v>3053.8510000000001</v>
          </cell>
          <cell r="H369">
            <v>5743.2680099999998</v>
          </cell>
          <cell r="I369">
            <v>5753.8186100000003</v>
          </cell>
          <cell r="J369">
            <v>2699.9676100000001</v>
          </cell>
          <cell r="K369">
            <v>0</v>
          </cell>
          <cell r="L369">
            <v>0</v>
          </cell>
          <cell r="M369">
            <v>114.105</v>
          </cell>
          <cell r="N369">
            <v>9.0674200000000003</v>
          </cell>
        </row>
        <row r="370">
          <cell r="B370">
            <v>19</v>
          </cell>
          <cell r="C370" t="str">
            <v>ТЕРНОПIЛЬСЬКА ОБЛАСТЬ</v>
          </cell>
          <cell r="D370">
            <v>382912</v>
          </cell>
          <cell r="E370" t="str">
            <v>ВIДКРИТЕ АКЦIОНЕРНЕ ТОВАРИСТВО "БРОВАР"</v>
          </cell>
          <cell r="F370">
            <v>4418.8794099999996</v>
          </cell>
          <cell r="G370">
            <v>4457.5979200000002</v>
          </cell>
          <cell r="H370">
            <v>4296.3853300000001</v>
          </cell>
          <cell r="I370">
            <v>4652.68282</v>
          </cell>
          <cell r="J370">
            <v>195.0849</v>
          </cell>
          <cell r="K370">
            <v>0</v>
          </cell>
          <cell r="L370">
            <v>0</v>
          </cell>
          <cell r="M370">
            <v>457.84476000000001</v>
          </cell>
          <cell r="N370">
            <v>356.29635000000002</v>
          </cell>
        </row>
        <row r="371">
          <cell r="B371">
            <v>19</v>
          </cell>
          <cell r="C371" t="str">
            <v>ТЕРНОПIЛЬСЬКА ОБЛАСТЬ</v>
          </cell>
          <cell r="D371">
            <v>31818410</v>
          </cell>
          <cell r="E371" t="str">
            <v>ТОВАРИСТВО З ОБМЕЖЕНОЮ ВIДПОВIДАЛЬНIСТЮ "ХОРОСТКIВ - ЦУКОР"</v>
          </cell>
          <cell r="F371">
            <v>1312.3838800000001</v>
          </cell>
          <cell r="G371">
            <v>1331.6019200000001</v>
          </cell>
          <cell r="H371">
            <v>4325.0601699999997</v>
          </cell>
          <cell r="I371">
            <v>4466.8894200000004</v>
          </cell>
          <cell r="J371">
            <v>3135.2874999999999</v>
          </cell>
          <cell r="K371">
            <v>0</v>
          </cell>
          <cell r="L371">
            <v>0</v>
          </cell>
          <cell r="M371">
            <v>25.78267</v>
          </cell>
          <cell r="N371">
            <v>24.342860000000002</v>
          </cell>
        </row>
        <row r="372">
          <cell r="B372">
            <v>19</v>
          </cell>
          <cell r="C372" t="str">
            <v>ТЕРНОПIЛЬСЬКА ОБЛАСТЬ</v>
          </cell>
          <cell r="D372">
            <v>31104342</v>
          </cell>
          <cell r="E372" t="str">
            <v>ТОВАРИСТВО З ОБМЕЖЕНОЮ ВIДПОВIДАЛЬНIСТЮ "КОЗОВА-ЦУКОР"</v>
          </cell>
          <cell r="F372">
            <v>799.56197999999995</v>
          </cell>
          <cell r="G372">
            <v>811.98238000000003</v>
          </cell>
          <cell r="H372">
            <v>3956.82348</v>
          </cell>
          <cell r="I372">
            <v>4063.3655100000001</v>
          </cell>
          <cell r="J372">
            <v>3251.3831300000002</v>
          </cell>
          <cell r="K372">
            <v>0</v>
          </cell>
          <cell r="L372">
            <v>0</v>
          </cell>
          <cell r="M372">
            <v>31.509080000000001</v>
          </cell>
          <cell r="N372">
            <v>22.183409999999999</v>
          </cell>
        </row>
        <row r="373">
          <cell r="B373">
            <v>19</v>
          </cell>
          <cell r="C373" t="str">
            <v>ТЕРНОПIЛЬСЬКА ОБЛАСТЬ</v>
          </cell>
          <cell r="D373">
            <v>1268940</v>
          </cell>
          <cell r="E373" t="str">
            <v>БУДIВЕЛЬНО-МОНТАЖНЕ УПРАВЛIННЯ "ПРОМБУД"</v>
          </cell>
          <cell r="F373">
            <v>1188.99938</v>
          </cell>
          <cell r="G373">
            <v>1200.1408699999999</v>
          </cell>
          <cell r="H373">
            <v>3549.1101699999999</v>
          </cell>
          <cell r="I373">
            <v>4044.4398700000002</v>
          </cell>
          <cell r="J373">
            <v>2844.299</v>
          </cell>
          <cell r="K373">
            <v>0</v>
          </cell>
          <cell r="L373">
            <v>0</v>
          </cell>
          <cell r="M373">
            <v>516.49648000000002</v>
          </cell>
          <cell r="N373">
            <v>495.28392000000002</v>
          </cell>
        </row>
        <row r="374">
          <cell r="B374">
            <v>19</v>
          </cell>
          <cell r="C374" t="str">
            <v>ТЕРНОПIЛЬСЬКА ОБЛАСТЬ</v>
          </cell>
          <cell r="D374">
            <v>31273491</v>
          </cell>
          <cell r="E374" t="str">
            <v>ТОВАРИСТВО З ОБМЕЖЕНОЮ ВIДПОВIДАЛЬНIСТЮ "ЗБАРАЖ-ЦУКОР"</v>
          </cell>
          <cell r="F374">
            <v>2270.1354999999999</v>
          </cell>
          <cell r="G374">
            <v>2306.8084399999998</v>
          </cell>
          <cell r="H374">
            <v>3748.56943</v>
          </cell>
          <cell r="I374">
            <v>3894.5109499999999</v>
          </cell>
          <cell r="J374">
            <v>1587.7025100000001</v>
          </cell>
          <cell r="K374">
            <v>0</v>
          </cell>
          <cell r="L374">
            <v>0</v>
          </cell>
          <cell r="M374">
            <v>36.839970000000001</v>
          </cell>
          <cell r="N374">
            <v>35.808979999999998</v>
          </cell>
        </row>
        <row r="375">
          <cell r="B375">
            <v>19</v>
          </cell>
          <cell r="C375" t="str">
            <v>ТЕРНОПIЛЬСЬКА ОБЛАСТЬ</v>
          </cell>
          <cell r="D375">
            <v>14034534</v>
          </cell>
          <cell r="E375" t="str">
            <v>ТЕРНОПIЛЬСЬКЕ КОМУНАЛЬНЕ ПIДПРИЄМСТВО ТЕПЛОВИХ МЕРЕЖ "ТЕРНОПIЛЬМIСЬКТЕПЛОКОМУНЕНЕРГО"</v>
          </cell>
          <cell r="F375">
            <v>3606.5620699999999</v>
          </cell>
          <cell r="G375">
            <v>3607.94209</v>
          </cell>
          <cell r="H375">
            <v>3380.30683</v>
          </cell>
          <cell r="I375">
            <v>3637.9746799999998</v>
          </cell>
          <cell r="J375">
            <v>30.032589999999999</v>
          </cell>
          <cell r="K375">
            <v>0</v>
          </cell>
          <cell r="L375">
            <v>0</v>
          </cell>
          <cell r="M375">
            <v>259.77868999999998</v>
          </cell>
          <cell r="N375">
            <v>251.88509999999999</v>
          </cell>
        </row>
        <row r="376">
          <cell r="B376">
            <v>19</v>
          </cell>
          <cell r="C376" t="str">
            <v>ТЕРНОПIЛЬСЬКА ОБЛАСТЬ</v>
          </cell>
          <cell r="D376">
            <v>293479</v>
          </cell>
          <cell r="E376" t="str">
            <v>ВIДКРИТЕ АКЦIОНЕРНЕ ТОВАРИСТВО "БЕРЕЖАНСЬКИЙ СКЛОЗАВОД"</v>
          </cell>
          <cell r="F376">
            <v>2870.9996000000001</v>
          </cell>
          <cell r="G376">
            <v>2923.6782600000001</v>
          </cell>
          <cell r="H376">
            <v>3272.0554999999999</v>
          </cell>
          <cell r="I376">
            <v>3473.89804</v>
          </cell>
          <cell r="J376">
            <v>550.21978000000001</v>
          </cell>
          <cell r="K376">
            <v>0</v>
          </cell>
          <cell r="L376">
            <v>0</v>
          </cell>
          <cell r="M376">
            <v>261.04743000000002</v>
          </cell>
          <cell r="N376">
            <v>201.84253000000001</v>
          </cell>
        </row>
        <row r="377">
          <cell r="B377">
            <v>19</v>
          </cell>
          <cell r="C377" t="str">
            <v>ТЕРНОПIЛЬСЬКА ОБЛАСТЬ</v>
          </cell>
          <cell r="D377">
            <v>375094</v>
          </cell>
          <cell r="E377" t="str">
            <v>ДЕРЖАВНЕ ПIДПРИЄМСТВО "НОВОСIЛКIВСЬКИЙ СПИРТОВИЙ ЗАВОД"</v>
          </cell>
          <cell r="F377">
            <v>3760.7409299999999</v>
          </cell>
          <cell r="G377">
            <v>3937.1832599999998</v>
          </cell>
          <cell r="H377">
            <v>2906.6082999999999</v>
          </cell>
          <cell r="I377">
            <v>3047.6538999999998</v>
          </cell>
          <cell r="J377">
            <v>-889.52936</v>
          </cell>
          <cell r="K377">
            <v>0</v>
          </cell>
          <cell r="L377">
            <v>0</v>
          </cell>
          <cell r="M377">
            <v>54.846760000000003</v>
          </cell>
          <cell r="N377">
            <v>-109.02445</v>
          </cell>
        </row>
        <row r="378">
          <cell r="B378">
            <v>19</v>
          </cell>
          <cell r="C378" t="str">
            <v>ТЕРНОПIЛЬСЬКА ОБЛАСТЬ</v>
          </cell>
          <cell r="D378">
            <v>21155959</v>
          </cell>
          <cell r="E378" t="str">
            <v>ВIДКРИТЕ АКЦIОНЕРНЕ ТОВАРИСТВО ПО ГАЗОПОСТАЧАННЮ ТА ГАЗИФIКАЦIЇ "ТЕРНОПIЛЬМIСЬКГАЗ"</v>
          </cell>
          <cell r="F378">
            <v>1781.0608</v>
          </cell>
          <cell r="G378">
            <v>2014.28748</v>
          </cell>
          <cell r="H378">
            <v>2964.4520600000001</v>
          </cell>
          <cell r="I378">
            <v>2988.9566399999999</v>
          </cell>
          <cell r="J378">
            <v>974.66916000000003</v>
          </cell>
          <cell r="K378">
            <v>0</v>
          </cell>
          <cell r="L378">
            <v>0</v>
          </cell>
          <cell r="M378">
            <v>273.01186999999999</v>
          </cell>
          <cell r="N378">
            <v>17.58381</v>
          </cell>
        </row>
        <row r="379">
          <cell r="B379">
            <v>19</v>
          </cell>
          <cell r="C379" t="str">
            <v>ТЕРНОПIЛЬСЬКА ОБЛАСТЬ</v>
          </cell>
          <cell r="D379">
            <v>3353845</v>
          </cell>
          <cell r="E379" t="str">
            <v>КОМУНАЛЬНЕ ПIДПРИЄМСТВО "ТЕРНОПIЛЬВОДОКАНАЛ"</v>
          </cell>
          <cell r="F379">
            <v>2591.9004500000001</v>
          </cell>
          <cell r="G379">
            <v>2559.0469499999999</v>
          </cell>
          <cell r="H379">
            <v>2889.8908900000001</v>
          </cell>
          <cell r="I379">
            <v>2985.1726600000002</v>
          </cell>
          <cell r="J379">
            <v>426.12571000000003</v>
          </cell>
          <cell r="K379">
            <v>0</v>
          </cell>
          <cell r="L379">
            <v>-20.657769999999999</v>
          </cell>
          <cell r="M379">
            <v>87.704499999999996</v>
          </cell>
          <cell r="N379">
            <v>74.623559999999998</v>
          </cell>
        </row>
        <row r="380">
          <cell r="B380">
            <v>19</v>
          </cell>
          <cell r="C380" t="str">
            <v>ТЕРНОПIЛЬСЬКА ОБЛАСТЬ</v>
          </cell>
          <cell r="D380">
            <v>375042</v>
          </cell>
          <cell r="E380" t="str">
            <v>ДЕРЖАВНЕ ПIДПРИЄМСТВО КОЗЛIВСЬКИЙ СПИРТОВИЙ ЗАВОД</v>
          </cell>
          <cell r="F380">
            <v>3090.6967399999999</v>
          </cell>
          <cell r="G380">
            <v>3113.2604999999999</v>
          </cell>
          <cell r="H380">
            <v>2788.2368499999998</v>
          </cell>
          <cell r="I380">
            <v>2908.98603</v>
          </cell>
          <cell r="J380">
            <v>-204.27447000000001</v>
          </cell>
          <cell r="K380">
            <v>37.33999</v>
          </cell>
          <cell r="L380">
            <v>33.792940000000002</v>
          </cell>
          <cell r="M380">
            <v>27.470220000000001</v>
          </cell>
          <cell r="N380">
            <v>-139.26022</v>
          </cell>
        </row>
        <row r="381">
          <cell r="B381">
            <v>19</v>
          </cell>
          <cell r="C381" t="str">
            <v>ТЕРНОПIЛЬСЬКА ОБЛАСТЬ</v>
          </cell>
          <cell r="D381">
            <v>30344990</v>
          </cell>
          <cell r="E381" t="str">
            <v>ПП "ФАБРИКА МЕБЛIВ "НОВА"</v>
          </cell>
          <cell r="F381">
            <v>2112.5695700000001</v>
          </cell>
          <cell r="G381">
            <v>2173.48659</v>
          </cell>
          <cell r="H381">
            <v>2773.43174</v>
          </cell>
          <cell r="I381">
            <v>2901.06324</v>
          </cell>
          <cell r="J381">
            <v>727.57664999999997</v>
          </cell>
          <cell r="K381">
            <v>0</v>
          </cell>
          <cell r="L381">
            <v>0</v>
          </cell>
          <cell r="M381">
            <v>214.44746000000001</v>
          </cell>
          <cell r="N381">
            <v>127.59223</v>
          </cell>
        </row>
        <row r="382">
          <cell r="B382">
            <v>20</v>
          </cell>
          <cell r="C382" t="str">
            <v>ХАРКIВСЬКА ОБЛАСТЬ</v>
          </cell>
          <cell r="D382">
            <v>383231</v>
          </cell>
          <cell r="E382" t="str">
            <v>ЗАКРИТЕ АКЦIОНЕРНЕ ТОВАРИСТВО "ФIЛIП МОРРIС УКРАЇНА"</v>
          </cell>
          <cell r="F382">
            <v>1004091.36</v>
          </cell>
          <cell r="G382">
            <v>1006370.14</v>
          </cell>
          <cell r="H382">
            <v>1296948.27</v>
          </cell>
          <cell r="I382">
            <v>1368961.79</v>
          </cell>
          <cell r="J382">
            <v>362591.65100000001</v>
          </cell>
          <cell r="K382">
            <v>0</v>
          </cell>
          <cell r="L382">
            <v>0</v>
          </cell>
          <cell r="M382">
            <v>69566.5481</v>
          </cell>
          <cell r="N382">
            <v>69513.907800000001</v>
          </cell>
        </row>
        <row r="383">
          <cell r="B383">
            <v>20</v>
          </cell>
          <cell r="C383" t="str">
            <v>ХАРКIВСЬКА ОБЛАСТЬ</v>
          </cell>
          <cell r="D383">
            <v>1072609</v>
          </cell>
          <cell r="E383" t="str">
            <v>ПIВДЕННА ЗАЛIЗНИЦЯ</v>
          </cell>
          <cell r="F383">
            <v>414537.32</v>
          </cell>
          <cell r="G383">
            <v>414536.48300000001</v>
          </cell>
          <cell r="H383">
            <v>419324.45</v>
          </cell>
          <cell r="I383">
            <v>433856.47100000002</v>
          </cell>
          <cell r="J383">
            <v>19319.987799999999</v>
          </cell>
          <cell r="K383">
            <v>0</v>
          </cell>
          <cell r="L383">
            <v>0</v>
          </cell>
          <cell r="M383">
            <v>14423.7875</v>
          </cell>
          <cell r="N383">
            <v>14423.330400000001</v>
          </cell>
        </row>
        <row r="384">
          <cell r="B384">
            <v>20</v>
          </cell>
          <cell r="C384" t="str">
            <v>ХАРКIВСЬКА ОБЛАСТЬ</v>
          </cell>
          <cell r="D384">
            <v>25751368</v>
          </cell>
          <cell r="E384" t="str">
            <v>ШЕБЕЛИНСЬКЕ ВIДДIЛЕННЯ З ПЕРЕРОБКИ ГАЗОВОГО КОНДЕНСАТУ I НАФТИ</v>
          </cell>
          <cell r="F384">
            <v>230817.821</v>
          </cell>
          <cell r="G384">
            <v>228824.43799999999</v>
          </cell>
          <cell r="H384">
            <v>237314.33300000001</v>
          </cell>
          <cell r="I384">
            <v>257168.10399999999</v>
          </cell>
          <cell r="J384">
            <v>28343.666300000001</v>
          </cell>
          <cell r="K384">
            <v>0</v>
          </cell>
          <cell r="L384">
            <v>0</v>
          </cell>
          <cell r="M384">
            <v>17959.071499999998</v>
          </cell>
          <cell r="N384">
            <v>17958.854599999999</v>
          </cell>
        </row>
        <row r="385">
          <cell r="B385">
            <v>20</v>
          </cell>
          <cell r="C385" t="str">
            <v>ХАРКIВСЬКА ОБЛАСТЬ</v>
          </cell>
          <cell r="D385">
            <v>153146</v>
          </cell>
          <cell r="E385" t="str">
            <v>ФIЛIЯ ДОЧIРНЬОЇ КОМПАНIЇ "УКРГАЗВИДОБУВАННЯ" НАЦIОНАЛЬНОЇ АКЦIОНЕРНОЇ КОМПАНIЇ "НАФТОГАЗ УКРАЇНИ" ГАЗОПРОМИСЛОВЕ УПРАВЛIННЯ "ШЕБЕЛИНКАГАЗВИДОБУВАННЯ"</v>
          </cell>
          <cell r="F385">
            <v>234468.02100000001</v>
          </cell>
          <cell r="G385">
            <v>243632.79300000001</v>
          </cell>
          <cell r="H385">
            <v>178220.85800000001</v>
          </cell>
          <cell r="I385">
            <v>167639.10399999999</v>
          </cell>
          <cell r="J385">
            <v>-75993.688999999998</v>
          </cell>
          <cell r="K385">
            <v>161364.75</v>
          </cell>
          <cell r="L385">
            <v>13727.9035</v>
          </cell>
          <cell r="M385">
            <v>262.72228999999999</v>
          </cell>
          <cell r="N385">
            <v>179.15045000000001</v>
          </cell>
        </row>
        <row r="386">
          <cell r="B386">
            <v>20</v>
          </cell>
          <cell r="C386" t="str">
            <v>ХАРКIВСЬКА ОБЛАСТЬ</v>
          </cell>
          <cell r="D386">
            <v>31798944</v>
          </cell>
          <cell r="E386" t="str">
            <v>ТОВАРИСТВО З ОБМЕЖЕНОЮ ВIДПОВIДАЛЬНIСТЮ"ХЛВЗ"</v>
          </cell>
          <cell r="F386">
            <v>53068.734799999998</v>
          </cell>
          <cell r="G386">
            <v>76087.728400000007</v>
          </cell>
          <cell r="H386">
            <v>145546.31299999999</v>
          </cell>
          <cell r="I386">
            <v>145592.61199999999</v>
          </cell>
          <cell r="J386">
            <v>69504.883900000001</v>
          </cell>
          <cell r="K386">
            <v>0</v>
          </cell>
          <cell r="L386">
            <v>0</v>
          </cell>
          <cell r="M386">
            <v>23703.824100000002</v>
          </cell>
          <cell r="N386">
            <v>-453.70053999999999</v>
          </cell>
        </row>
        <row r="387">
          <cell r="B387">
            <v>20</v>
          </cell>
          <cell r="C387" t="str">
            <v>ХАРКIВСЬКА ОБЛАСТЬ</v>
          </cell>
          <cell r="D387">
            <v>25881266</v>
          </cell>
          <cell r="E387" t="str">
            <v>ХАРКIВСЬКЕ ВIДДIЛЕННЯ ВIДКРИТОГО АКЦIОНЕРНОГО ТОВАРИСТВА "САН IНТЕРБРЮ УКРАЇНА"</v>
          </cell>
          <cell r="F387">
            <v>3884</v>
          </cell>
          <cell r="G387">
            <v>4058</v>
          </cell>
          <cell r="H387">
            <v>88937.241699999999</v>
          </cell>
          <cell r="I387">
            <v>91371.314100000003</v>
          </cell>
          <cell r="J387">
            <v>87313.314100000003</v>
          </cell>
          <cell r="K387">
            <v>0</v>
          </cell>
          <cell r="L387">
            <v>0</v>
          </cell>
          <cell r="M387">
            <v>4761.1998199999998</v>
          </cell>
          <cell r="N387">
            <v>4587.1790000000001</v>
          </cell>
        </row>
        <row r="388">
          <cell r="B388">
            <v>20</v>
          </cell>
          <cell r="C388" t="str">
            <v>ХАРКIВСЬКА ОБЛАСТЬ</v>
          </cell>
          <cell r="D388">
            <v>5471230</v>
          </cell>
          <cell r="E388" t="str">
            <v>ВIДКРИТЕ АКЦIОНЕРНЕ ТОВАРИСТВО "ХАРКIВСЬКА ТЕЦ-5"</v>
          </cell>
          <cell r="F388">
            <v>78131.927200000006</v>
          </cell>
          <cell r="G388">
            <v>73728.129199999996</v>
          </cell>
          <cell r="H388">
            <v>64916.207000000002</v>
          </cell>
          <cell r="I388">
            <v>72312.287599999996</v>
          </cell>
          <cell r="J388">
            <v>-1415.8416</v>
          </cell>
          <cell r="K388">
            <v>0</v>
          </cell>
          <cell r="L388">
            <v>-17.348330000000001</v>
          </cell>
          <cell r="M388">
            <v>8686.8751100000009</v>
          </cell>
          <cell r="N388">
            <v>7400.7988500000001</v>
          </cell>
        </row>
        <row r="389">
          <cell r="B389">
            <v>20</v>
          </cell>
          <cell r="C389" t="str">
            <v>ХАРКIВСЬКА ОБЛАСТЬ</v>
          </cell>
          <cell r="D389">
            <v>131954</v>
          </cell>
          <cell r="E389" t="str">
            <v>АКЦIОНЕРНА КОМПАНIЯ "ХАРКIВОБЛЕНЕРГО"</v>
          </cell>
          <cell r="F389">
            <v>28302.047600000002</v>
          </cell>
          <cell r="G389">
            <v>27190.957600000002</v>
          </cell>
          <cell r="H389">
            <v>50264.669800000003</v>
          </cell>
          <cell r="I389">
            <v>50794.9928</v>
          </cell>
          <cell r="J389">
            <v>23604.035199999998</v>
          </cell>
          <cell r="K389">
            <v>409.78940999999998</v>
          </cell>
          <cell r="L389">
            <v>409.78940999999998</v>
          </cell>
          <cell r="M389">
            <v>943.84069</v>
          </cell>
          <cell r="N389">
            <v>940.11237000000006</v>
          </cell>
        </row>
        <row r="390">
          <cell r="B390">
            <v>20</v>
          </cell>
          <cell r="C390" t="str">
            <v>ХАРКIВСЬКА ОБЛАСТЬ</v>
          </cell>
          <cell r="D390">
            <v>9807750</v>
          </cell>
          <cell r="E390" t="str">
            <v>АКЦIОНЕРНИЙ КОМЕРЦIЙНИЙ IННОВАЦIЙНИЙ БАНК "УКРСИББАНК"</v>
          </cell>
          <cell r="F390">
            <v>12683.662</v>
          </cell>
          <cell r="G390">
            <v>12068.3469</v>
          </cell>
          <cell r="H390">
            <v>41527.910100000001</v>
          </cell>
          <cell r="I390">
            <v>46384.308700000001</v>
          </cell>
          <cell r="J390">
            <v>34315.961799999997</v>
          </cell>
          <cell r="K390">
            <v>0</v>
          </cell>
          <cell r="L390">
            <v>0</v>
          </cell>
          <cell r="M390">
            <v>5565.6551499999996</v>
          </cell>
          <cell r="N390">
            <v>4845.7415799999999</v>
          </cell>
        </row>
        <row r="391">
          <cell r="B391">
            <v>20</v>
          </cell>
          <cell r="C391" t="str">
            <v>ХАРКIВСЬКА ОБЛАСТЬ</v>
          </cell>
          <cell r="D391">
            <v>25617463</v>
          </cell>
          <cell r="E391" t="str">
            <v>ГАЗОПРОМИСЛОВЕ УПРАВЛIННЯ "ХАРКIВГАЗВИДОБУВАННЯ" ДОЧIРНЬОЇ КОМПАНIЇ "УКРГАЗВИДОБУВАННЯ" НАЦIОНАЛЬНОЇ АКЦIОНЕРНОЇ КОМПАНIЇ "НАФТОГАЗ УКРАЇНИ"</v>
          </cell>
          <cell r="F391">
            <v>49023.897400000002</v>
          </cell>
          <cell r="G391">
            <v>47540.8217</v>
          </cell>
          <cell r="H391">
            <v>27303.439900000001</v>
          </cell>
          <cell r="I391">
            <v>42985.558799999999</v>
          </cell>
          <cell r="J391">
            <v>-4555.2628999999997</v>
          </cell>
          <cell r="K391">
            <v>31049.101600000002</v>
          </cell>
          <cell r="L391">
            <v>-16434.949000000001</v>
          </cell>
          <cell r="M391">
            <v>161.91368</v>
          </cell>
          <cell r="N391">
            <v>68.134500000000003</v>
          </cell>
        </row>
        <row r="392">
          <cell r="B392">
            <v>20</v>
          </cell>
          <cell r="C392" t="str">
            <v>ХАРКIВСЬКА ОБЛАСТЬ</v>
          </cell>
          <cell r="D392">
            <v>24486154</v>
          </cell>
          <cell r="E392" t="str">
            <v>ЗАКРИТЕ АКЦIОНЕРНЕ ТОВАРИСТВО ЗАКРИТЕ АКЦIОНЕРНЕ ТОВАРИСТВО "ЛЮБОТИНСЬКИЙ ЗАВОД "ПРОДТОВАРИ"</v>
          </cell>
          <cell r="F392">
            <v>47823.4064</v>
          </cell>
          <cell r="G392">
            <v>48952.474399999999</v>
          </cell>
          <cell r="H392">
            <v>34122.070699999997</v>
          </cell>
          <cell r="I392">
            <v>42209.769099999998</v>
          </cell>
          <cell r="J392">
            <v>-6742.7052999999996</v>
          </cell>
          <cell r="K392">
            <v>0</v>
          </cell>
          <cell r="L392">
            <v>0</v>
          </cell>
          <cell r="M392">
            <v>13442.4535</v>
          </cell>
          <cell r="N392">
            <v>7586.9183599999997</v>
          </cell>
        </row>
        <row r="393">
          <cell r="B393">
            <v>20</v>
          </cell>
          <cell r="C393" t="str">
            <v>ХАРКIВСЬКА ОБЛАСТЬ</v>
          </cell>
          <cell r="D393">
            <v>25182114</v>
          </cell>
          <cell r="E393" t="str">
            <v>ФIЛIЯ ЗАКРИТОГО АКЦIОНЕРНОГО ТОВАРИСТВА "КИЇВСТАР ДЖ.ЕС.ЕМ." У МIСТI ХАРКОВI</v>
          </cell>
          <cell r="F393">
            <v>19229.306100000002</v>
          </cell>
          <cell r="G393">
            <v>19229.265899999999</v>
          </cell>
          <cell r="H393">
            <v>39723.358</v>
          </cell>
          <cell r="I393">
            <v>39723.367400000003</v>
          </cell>
          <cell r="J393">
            <v>20494.101500000001</v>
          </cell>
          <cell r="K393">
            <v>0</v>
          </cell>
          <cell r="L393">
            <v>0</v>
          </cell>
          <cell r="M393">
            <v>23.974080000000001</v>
          </cell>
          <cell r="N393">
            <v>9.4000000000000004E-3</v>
          </cell>
        </row>
        <row r="394">
          <cell r="B394">
            <v>20</v>
          </cell>
          <cell r="C394" t="str">
            <v>ХАРКIВСЬКА ОБЛАСТЬ</v>
          </cell>
          <cell r="D394">
            <v>5471247</v>
          </cell>
          <cell r="E394" t="str">
            <v>ЗМIЇВСЬКА ТЕПЛОВА ЕЛЕКТРИЧНА СТАНЦIЯ ВIДКРИТОГО АКЦIОНЕРНОГО ТОВАРИСТВА "ДЕРЖАВНА ЕНЕРГОГЕНЕРОУЮЧА КОМПАНIЯ "ЦЕНТРЕНЕРГО"</v>
          </cell>
          <cell r="F394">
            <v>20455.483400000001</v>
          </cell>
          <cell r="G394">
            <v>17440.053599999999</v>
          </cell>
          <cell r="H394">
            <v>32450.448799999998</v>
          </cell>
          <cell r="I394">
            <v>38459.513099999996</v>
          </cell>
          <cell r="J394">
            <v>21019.4594</v>
          </cell>
          <cell r="K394">
            <v>0</v>
          </cell>
          <cell r="L394">
            <v>-3176.2354</v>
          </cell>
          <cell r="M394">
            <v>2864.3596499999999</v>
          </cell>
          <cell r="N394">
            <v>2848.6310699999999</v>
          </cell>
        </row>
        <row r="395">
          <cell r="B395">
            <v>20</v>
          </cell>
          <cell r="C395" t="str">
            <v>ХАРКIВСЬКА ОБЛАСТЬ</v>
          </cell>
          <cell r="D395">
            <v>293060</v>
          </cell>
          <cell r="E395" t="str">
            <v>ВIДКРИТЕ АКЦIОНЕРНЕ ТОВАРИСТВО "БАЛЦЕМ"</v>
          </cell>
          <cell r="F395">
            <v>22600.9781</v>
          </cell>
          <cell r="G395">
            <v>23543.176800000001</v>
          </cell>
          <cell r="H395">
            <v>36469.405100000004</v>
          </cell>
          <cell r="I395">
            <v>34873.102099999996</v>
          </cell>
          <cell r="J395">
            <v>11329.925300000001</v>
          </cell>
          <cell r="K395">
            <v>0</v>
          </cell>
          <cell r="L395">
            <v>0</v>
          </cell>
          <cell r="M395">
            <v>560.57390999999996</v>
          </cell>
          <cell r="N395">
            <v>-1596.6814999999999</v>
          </cell>
        </row>
        <row r="396">
          <cell r="B396">
            <v>20</v>
          </cell>
          <cell r="C396" t="str">
            <v>ХАРКIВСЬКА ОБЛАСТЬ</v>
          </cell>
          <cell r="D396">
            <v>24489052</v>
          </cell>
          <cell r="E396" t="str">
            <v>ПIВНIЧНЕ ТЕРИТОРIАЛЬНЕ УПРАВЛIННЯ - ВIДОКРЕМЛЕНИЙ ПIДРОЗДIЛ ЗАКРИТОГО АКЦIОНЕРНОГО ТОВАРИСТВА "УКРАЇНСЬКИЙ МОБIЛЬНИЙ ЗВ'ЯЗОК"</v>
          </cell>
          <cell r="F396">
            <v>19441.974999999999</v>
          </cell>
          <cell r="G396">
            <v>19441.974999999999</v>
          </cell>
          <cell r="H396">
            <v>27947.061000000002</v>
          </cell>
          <cell r="I396">
            <v>27947.061000000002</v>
          </cell>
          <cell r="J396">
            <v>8505.0859999999993</v>
          </cell>
          <cell r="K396">
            <v>0</v>
          </cell>
          <cell r="L396">
            <v>0</v>
          </cell>
          <cell r="M396">
            <v>0.41929</v>
          </cell>
          <cell r="N396">
            <v>0</v>
          </cell>
        </row>
        <row r="397">
          <cell r="B397">
            <v>20</v>
          </cell>
          <cell r="C397" t="str">
            <v>ХАРКIВСЬКА ОБЛАСТЬ</v>
          </cell>
          <cell r="D397">
            <v>5762269</v>
          </cell>
          <cell r="E397" t="str">
            <v>ВIДКРИТЕ АКЦIОНЕРНЕ ТОВАРИСТВО "ТУРБОАТОМ"</v>
          </cell>
          <cell r="F397">
            <v>10497.4133</v>
          </cell>
          <cell r="G397">
            <v>13179.155199999999</v>
          </cell>
          <cell r="H397">
            <v>29305.3403</v>
          </cell>
          <cell r="I397">
            <v>27152.996999999999</v>
          </cell>
          <cell r="J397">
            <v>13973.8418</v>
          </cell>
          <cell r="K397">
            <v>0</v>
          </cell>
          <cell r="L397">
            <v>0</v>
          </cell>
          <cell r="M397">
            <v>2436.5290500000001</v>
          </cell>
          <cell r="N397">
            <v>-2196.672</v>
          </cell>
        </row>
        <row r="398">
          <cell r="B398">
            <v>20</v>
          </cell>
          <cell r="C398" t="str">
            <v>ХАРКIВСЬКА ОБЛАСТЬ</v>
          </cell>
          <cell r="D398">
            <v>31557119</v>
          </cell>
          <cell r="E398" t="str">
            <v>КОМУНАЛЬНЕ ПIДПРИЄМСТВО "ХАРКIВСЬКI ТЕПЛОВI МЕРЕЖI"</v>
          </cell>
          <cell r="F398">
            <v>21174.293699999998</v>
          </cell>
          <cell r="G398">
            <v>20839.795600000001</v>
          </cell>
          <cell r="H398">
            <v>22667.7343</v>
          </cell>
          <cell r="I398">
            <v>22814.1525</v>
          </cell>
          <cell r="J398">
            <v>1974.35688</v>
          </cell>
          <cell r="K398">
            <v>0</v>
          </cell>
          <cell r="L398">
            <v>0</v>
          </cell>
          <cell r="M398">
            <v>213.01517000000001</v>
          </cell>
          <cell r="N398">
            <v>146.41811000000001</v>
          </cell>
        </row>
        <row r="399">
          <cell r="B399">
            <v>20</v>
          </cell>
          <cell r="C399" t="str">
            <v>ХАРКIВСЬКА ОБЛАСТЬ</v>
          </cell>
          <cell r="D399">
            <v>165712</v>
          </cell>
          <cell r="E399" t="str">
            <v>ВIДКРИТЕ АКЦIОНЕРНЕ ТОВАРИСТВО "ХАРКIВСЬКИЙ МАШИНОБУДIВНИЙ ЗАВОД "СВIТЛО ШАХТАРЯ"</v>
          </cell>
          <cell r="F399">
            <v>31568.373200000002</v>
          </cell>
          <cell r="G399">
            <v>31678.270199999999</v>
          </cell>
          <cell r="H399">
            <v>21834.415700000001</v>
          </cell>
          <cell r="I399">
            <v>22626.204900000001</v>
          </cell>
          <cell r="J399">
            <v>-9052.0653000000002</v>
          </cell>
          <cell r="K399">
            <v>0</v>
          </cell>
          <cell r="L399">
            <v>0</v>
          </cell>
          <cell r="M399">
            <v>1017.3103</v>
          </cell>
          <cell r="N399">
            <v>791.78734999999995</v>
          </cell>
        </row>
        <row r="400">
          <cell r="B400">
            <v>20</v>
          </cell>
          <cell r="C400" t="str">
            <v>ХАРКIВСЬКА ОБЛАСТЬ</v>
          </cell>
          <cell r="D400">
            <v>3359500</v>
          </cell>
          <cell r="E400" t="str">
            <v>ВIДКРИТЕ АКЦIОНЕРНЕ ТОВАРИСТВО "ХАРКIВГАЗ"</v>
          </cell>
          <cell r="F400">
            <v>17139.559499999999</v>
          </cell>
          <cell r="G400">
            <v>16973.0255</v>
          </cell>
          <cell r="H400">
            <v>19343.3115</v>
          </cell>
          <cell r="I400">
            <v>21576.0046</v>
          </cell>
          <cell r="J400">
            <v>4602.9791400000004</v>
          </cell>
          <cell r="K400">
            <v>0</v>
          </cell>
          <cell r="L400">
            <v>0</v>
          </cell>
          <cell r="M400">
            <v>2229.9612299999999</v>
          </cell>
          <cell r="N400">
            <v>2220.67668</v>
          </cell>
        </row>
        <row r="401">
          <cell r="B401">
            <v>20</v>
          </cell>
          <cell r="C401" t="str">
            <v>ХАРКIВСЬКА ОБЛАСТЬ</v>
          </cell>
          <cell r="D401">
            <v>447451</v>
          </cell>
          <cell r="E401" t="str">
            <v>АКЦIОНЕРНЕ ТОВАРИСТВО ВIДКРИТОГО ТИПУ "ХАРКIВСЬКИЙ МОЛОЧНИЙ КОМБIНАТ"</v>
          </cell>
          <cell r="F401">
            <v>10283.7652</v>
          </cell>
          <cell r="G401">
            <v>10251.443499999999</v>
          </cell>
          <cell r="H401">
            <v>20584.9447</v>
          </cell>
          <cell r="I401">
            <v>21494.7225</v>
          </cell>
          <cell r="J401">
            <v>11243.279</v>
          </cell>
          <cell r="K401">
            <v>0</v>
          </cell>
          <cell r="L401">
            <v>0</v>
          </cell>
          <cell r="M401">
            <v>1155.42552</v>
          </cell>
          <cell r="N401">
            <v>909.77778000000001</v>
          </cell>
        </row>
        <row r="402">
          <cell r="B402">
            <v>21</v>
          </cell>
          <cell r="C402" t="str">
            <v>ХЕРСОНСЬКА ОБЛАСТЬ</v>
          </cell>
          <cell r="D402">
            <v>413475</v>
          </cell>
          <cell r="E402" t="str">
            <v>ВIДКРИТЕ АКЦIОНЕРНЕ ТОВАРИСТВО "АГРОПРОМИСЛОВА ФIРМА ТАВРIЯ"</v>
          </cell>
          <cell r="F402">
            <v>22501.263900000002</v>
          </cell>
          <cell r="G402">
            <v>20149.000700000001</v>
          </cell>
          <cell r="H402">
            <v>20187.718400000002</v>
          </cell>
          <cell r="I402">
            <v>21299.992300000002</v>
          </cell>
          <cell r="J402">
            <v>1150.9916599999999</v>
          </cell>
          <cell r="K402">
            <v>0</v>
          </cell>
          <cell r="L402">
            <v>0</v>
          </cell>
          <cell r="M402">
            <v>2553.4976700000002</v>
          </cell>
          <cell r="N402">
            <v>-199.65380999999999</v>
          </cell>
        </row>
        <row r="403">
          <cell r="B403">
            <v>21</v>
          </cell>
          <cell r="C403" t="str">
            <v>ХЕРСОНСЬКА ОБЛАСТЬ</v>
          </cell>
          <cell r="D403">
            <v>130978</v>
          </cell>
          <cell r="E403" t="str">
            <v>ФIЛIЯ "КАХОВСЬКА ГЕС IМЕНI П.С.НЕПОРОЖНЬОГО" ВIДКРИТОГО АКЦIОНЕРНОГО ТОВАРИСТВА "УКРГIДРОЕНЕРГО"</v>
          </cell>
          <cell r="F403">
            <v>11499.5072</v>
          </cell>
          <cell r="G403">
            <v>11982.293600000001</v>
          </cell>
          <cell r="H403">
            <v>15221.2639</v>
          </cell>
          <cell r="I403">
            <v>14545.4475</v>
          </cell>
          <cell r="J403">
            <v>2563.1538999999998</v>
          </cell>
          <cell r="K403">
            <v>0</v>
          </cell>
          <cell r="L403">
            <v>0</v>
          </cell>
          <cell r="M403">
            <v>102.85571</v>
          </cell>
          <cell r="N403">
            <v>-675.81641000000002</v>
          </cell>
        </row>
        <row r="404">
          <cell r="B404">
            <v>21</v>
          </cell>
          <cell r="C404" t="str">
            <v>ХЕРСОНСЬКА ОБЛАСТЬ</v>
          </cell>
          <cell r="D404">
            <v>5396638</v>
          </cell>
          <cell r="E404" t="str">
            <v>ВIДКРИТЕ АКЦIОНЕРНЕ ТОВАРИСТВО "ЕНЕРГОПОСТАЧАЛЬНА КОМПАНIЯ "ХЕРСОНОБЛЕНЕРГО"</v>
          </cell>
          <cell r="F404">
            <v>13356.318300000001</v>
          </cell>
          <cell r="G404">
            <v>13521.2983</v>
          </cell>
          <cell r="H404">
            <v>12613.658799999999</v>
          </cell>
          <cell r="I404">
            <v>12833.302</v>
          </cell>
          <cell r="J404">
            <v>-687.99638000000004</v>
          </cell>
          <cell r="K404">
            <v>0</v>
          </cell>
          <cell r="L404">
            <v>0</v>
          </cell>
          <cell r="M404">
            <v>262.64317999999997</v>
          </cell>
          <cell r="N404">
            <v>134.76418000000001</v>
          </cell>
        </row>
        <row r="405">
          <cell r="B405">
            <v>21</v>
          </cell>
          <cell r="C405" t="str">
            <v>ХЕРСОНСЬКА ОБЛАСТЬ</v>
          </cell>
          <cell r="D405">
            <v>24106105</v>
          </cell>
          <cell r="E405" t="str">
            <v>ЗАКРИТЕ АКЦIОНЕРНЕ ТОВАРИСТВО "ЧУМАК"</v>
          </cell>
          <cell r="F405">
            <v>-4055.7015000000001</v>
          </cell>
          <cell r="G405">
            <v>1216.4386300000001</v>
          </cell>
          <cell r="H405">
            <v>1848.5020099999999</v>
          </cell>
          <cell r="I405">
            <v>5600.5032499999998</v>
          </cell>
          <cell r="J405">
            <v>4384.0646200000001</v>
          </cell>
          <cell r="K405">
            <v>0</v>
          </cell>
          <cell r="L405">
            <v>0</v>
          </cell>
          <cell r="M405">
            <v>10182.3151</v>
          </cell>
          <cell r="N405">
            <v>3739.5144399999999</v>
          </cell>
        </row>
        <row r="406">
          <cell r="B406">
            <v>21</v>
          </cell>
          <cell r="C406" t="str">
            <v>ХЕРСОНСЬКА ОБЛАСТЬ</v>
          </cell>
          <cell r="D406">
            <v>3355726</v>
          </cell>
          <cell r="E406" t="str">
            <v>МIСЬКЕ КОМУНАЛЬНЕ ПIДПРИЄМСТВО "ВИРОБНИЧЕ УПРАВЛIННЯ ВОДОПРОВIДНО- КАНАЛIЗАЦIЙНОГО ГОСПОДАРСТВА МIСТА ХЕРСОНА"</v>
          </cell>
          <cell r="F406">
            <v>3234.1822900000002</v>
          </cell>
          <cell r="G406">
            <v>4119.4029899999996</v>
          </cell>
          <cell r="H406">
            <v>5095.6124200000004</v>
          </cell>
          <cell r="I406">
            <v>5574.7358700000004</v>
          </cell>
          <cell r="J406">
            <v>1455.3328799999999</v>
          </cell>
          <cell r="K406">
            <v>0</v>
          </cell>
          <cell r="L406">
            <v>0</v>
          </cell>
          <cell r="M406">
            <v>621.87572</v>
          </cell>
          <cell r="N406">
            <v>468.99135999999999</v>
          </cell>
        </row>
        <row r="407">
          <cell r="B407">
            <v>21</v>
          </cell>
          <cell r="C407" t="str">
            <v>ХЕРСОНСЬКА ОБЛАСТЬ</v>
          </cell>
          <cell r="D407">
            <v>3355353</v>
          </cell>
          <cell r="E407" t="str">
            <v>ВIДКРИТЕ АКЦIОНЕРНЕ ТОВАРИСТВО ПО ГАЗОПОСТАЧАННЮ ТА ГАЗИФIКАЦIЇ "ХЕРСОНГАЗ"</v>
          </cell>
          <cell r="F407">
            <v>2615.52169</v>
          </cell>
          <cell r="G407">
            <v>2647.7628599999998</v>
          </cell>
          <cell r="H407">
            <v>4824.4424099999997</v>
          </cell>
          <cell r="I407">
            <v>5419.0271199999997</v>
          </cell>
          <cell r="J407">
            <v>2771.2642599999999</v>
          </cell>
          <cell r="K407">
            <v>0</v>
          </cell>
          <cell r="L407">
            <v>0</v>
          </cell>
          <cell r="M407">
            <v>646.14923999999996</v>
          </cell>
          <cell r="N407">
            <v>594.57362000000001</v>
          </cell>
        </row>
        <row r="408">
          <cell r="B408">
            <v>21</v>
          </cell>
          <cell r="C408" t="str">
            <v>ХЕРСОНСЬКА ОБЛАСТЬ</v>
          </cell>
          <cell r="D408">
            <v>31918234</v>
          </cell>
          <cell r="E408" t="str">
            <v>ДОЧIРНЄ ПIДПРИЄМСТВО "ХЕРСОНСЬКИЙ ОБЛАВТОДОР" ВIДКРИТОГО АКЦIОНЕРНОГО ТОВАРИСТВА "ДЕРЖАВНА АКЦIОНЕРНА КОМПАНIЯ "АВТОМОБIЛЬНI ДОРОГИ УКРАЇНИ"</v>
          </cell>
          <cell r="F408">
            <v>3414.2048300000001</v>
          </cell>
          <cell r="G408">
            <v>3413.7813500000002</v>
          </cell>
          <cell r="H408">
            <v>4963.2338499999996</v>
          </cell>
          <cell r="I408">
            <v>5342.3238499999998</v>
          </cell>
          <cell r="J408">
            <v>1928.5425</v>
          </cell>
          <cell r="K408">
            <v>0</v>
          </cell>
          <cell r="L408">
            <v>0</v>
          </cell>
          <cell r="M408">
            <v>474.62581999999998</v>
          </cell>
          <cell r="N408">
            <v>379.08789999999999</v>
          </cell>
        </row>
        <row r="409">
          <cell r="B409">
            <v>21</v>
          </cell>
          <cell r="C409" t="str">
            <v>ХЕРСОНСЬКА ОБЛАСТЬ</v>
          </cell>
          <cell r="D409">
            <v>22755934</v>
          </cell>
          <cell r="E409" t="str">
            <v>ХЕРСОНСЬКА ФIЛIЯ УКРАЇНСЬКО-НIМЕЦЬКО-ГОЛАНДСЬКО-ДАТСЬКОГО СП "УКРАЇНСЬКИЙ МОБIЛЬНИЙ ЗВ'ЯЗОК"</v>
          </cell>
          <cell r="F409">
            <v>4081.39</v>
          </cell>
          <cell r="G409">
            <v>4081.39</v>
          </cell>
          <cell r="H409">
            <v>5276.3639999999996</v>
          </cell>
          <cell r="I409">
            <v>5276.3639999999996</v>
          </cell>
          <cell r="J409">
            <v>1194.9739999999999</v>
          </cell>
          <cell r="K409">
            <v>0</v>
          </cell>
          <cell r="L409">
            <v>0</v>
          </cell>
          <cell r="M409">
            <v>0.12389</v>
          </cell>
          <cell r="N409">
            <v>0</v>
          </cell>
        </row>
        <row r="410">
          <cell r="B410">
            <v>21</v>
          </cell>
          <cell r="C410" t="str">
            <v>ХЕРСОНСЬКА ОБЛАСТЬ</v>
          </cell>
          <cell r="D410">
            <v>131771</v>
          </cell>
          <cell r="E410" t="str">
            <v>ВIДКРИТЕ АКЦIОНЕРНЕ ТОВАРИСТВО "ХЕРСОНСЬКА ТЕПЛОЕЛЕКТРОЦЕНТРАЛЬ"</v>
          </cell>
          <cell r="F410">
            <v>6426.0226899999998</v>
          </cell>
          <cell r="G410">
            <v>4429.8744800000004</v>
          </cell>
          <cell r="H410">
            <v>2529.2627299999999</v>
          </cell>
          <cell r="I410">
            <v>4955.1886299999996</v>
          </cell>
          <cell r="J410">
            <v>525.31415000000004</v>
          </cell>
          <cell r="K410">
            <v>0</v>
          </cell>
          <cell r="L410">
            <v>-1831.9165</v>
          </cell>
          <cell r="M410">
            <v>605.57479999999998</v>
          </cell>
          <cell r="N410">
            <v>605.54998000000001</v>
          </cell>
        </row>
        <row r="411">
          <cell r="B411">
            <v>21</v>
          </cell>
          <cell r="C411" t="str">
            <v>ХЕРСОНСЬКА ОБЛАСТЬ</v>
          </cell>
          <cell r="D411">
            <v>3150208</v>
          </cell>
          <cell r="E411" t="str">
            <v>"ХЕРСОНСЬКИЙ РIЧКОВИЙ ПОРТ" АКЦIОНЕРНОЇ СУДНОПЛАВНОЇ КОМПАНIЇ "УКРРIЧФЛОТ"</v>
          </cell>
          <cell r="F411">
            <v>2330.1102599999999</v>
          </cell>
          <cell r="G411">
            <v>2187.0569099999998</v>
          </cell>
          <cell r="H411">
            <v>4442.13526</v>
          </cell>
          <cell r="I411">
            <v>4368.5294000000004</v>
          </cell>
          <cell r="J411">
            <v>2181.4724900000001</v>
          </cell>
          <cell r="K411">
            <v>126.07953000000001</v>
          </cell>
          <cell r="L411">
            <v>126.07953000000001</v>
          </cell>
          <cell r="M411">
            <v>2.6903600000000001</v>
          </cell>
          <cell r="N411">
            <v>-51.345329999999997</v>
          </cell>
        </row>
        <row r="412">
          <cell r="B412">
            <v>21</v>
          </cell>
          <cell r="C412" t="str">
            <v>ХЕРСОНСЬКА ОБЛАСТЬ</v>
          </cell>
          <cell r="D412">
            <v>1125695</v>
          </cell>
          <cell r="E412" t="str">
            <v>ДЕРЖАВНЕ ПIДПРИЄМСТВО ХЕРСОНСЬКИЙ МОРСЬКИЙ ТОРГОВЕЛЬНИЙ ПОРТ</v>
          </cell>
          <cell r="F412">
            <v>4037.7872200000002</v>
          </cell>
          <cell r="G412">
            <v>2585.9516699999999</v>
          </cell>
          <cell r="H412">
            <v>4490.6986800000004</v>
          </cell>
          <cell r="I412">
            <v>4067.54846</v>
          </cell>
          <cell r="J412">
            <v>1481.5967900000001</v>
          </cell>
          <cell r="K412">
            <v>0</v>
          </cell>
          <cell r="L412">
            <v>0</v>
          </cell>
          <cell r="M412">
            <v>1008.19084</v>
          </cell>
          <cell r="N412">
            <v>-447.45731999999998</v>
          </cell>
        </row>
        <row r="413">
          <cell r="B413">
            <v>21</v>
          </cell>
          <cell r="C413" t="str">
            <v>ХЕРСОНСЬКА ОБЛАСТЬ</v>
          </cell>
          <cell r="D413">
            <v>30769085</v>
          </cell>
          <cell r="E413" t="str">
            <v>ЗАКРИТЕ АКЦIОНЕРНЕ ТОВАРИСТВО "ЗАВОД КРУПНИХ ЕЛЕКТРИЧНИХ МАШИН"</v>
          </cell>
          <cell r="F413">
            <v>-1135.3671999999999</v>
          </cell>
          <cell r="G413">
            <v>-1674.6275000000001</v>
          </cell>
          <cell r="H413">
            <v>5360.1515799999997</v>
          </cell>
          <cell r="I413">
            <v>3980.8085799999999</v>
          </cell>
          <cell r="J413">
            <v>5655.4361099999996</v>
          </cell>
          <cell r="K413">
            <v>0</v>
          </cell>
          <cell r="L413">
            <v>0</v>
          </cell>
          <cell r="M413">
            <v>18.008040000000001</v>
          </cell>
          <cell r="N413">
            <v>-1511.3379</v>
          </cell>
        </row>
        <row r="414">
          <cell r="B414">
            <v>21</v>
          </cell>
          <cell r="C414" t="str">
            <v>ХЕРСОНСЬКА ОБЛАСТЬ</v>
          </cell>
          <cell r="D414">
            <v>31489175</v>
          </cell>
          <cell r="E414" t="str">
            <v>ЗАКРИТЕ АКЦIОНЕРНЕ ТОВАРИСТВО "МОЛОЧНИЙ ЗАВОД "РОДИЧ"</v>
          </cell>
          <cell r="F414">
            <v>274.57249999999999</v>
          </cell>
          <cell r="G414">
            <v>182.89989</v>
          </cell>
          <cell r="H414">
            <v>3549.6995099999999</v>
          </cell>
          <cell r="I414">
            <v>3598.0341400000002</v>
          </cell>
          <cell r="J414">
            <v>3415.1342500000001</v>
          </cell>
          <cell r="K414">
            <v>0</v>
          </cell>
          <cell r="L414">
            <v>0</v>
          </cell>
          <cell r="M414">
            <v>61.657809999999998</v>
          </cell>
          <cell r="N414">
            <v>48.334040000000002</v>
          </cell>
        </row>
        <row r="415">
          <cell r="B415">
            <v>21</v>
          </cell>
          <cell r="C415" t="str">
            <v>ХЕРСОНСЬКА ОБЛАСТЬ</v>
          </cell>
          <cell r="D415">
            <v>213196</v>
          </cell>
          <cell r="E415" t="str">
            <v>ВIДКРИТЕ АКЦIОНЕРНЕ ТОВАРИСТВО ПIВДЕННИЙ ЕЛЕКТРОМАШИНОБУДIВНИЙ ЗАВОД</v>
          </cell>
          <cell r="F415">
            <v>57.159370000000003</v>
          </cell>
          <cell r="G415">
            <v>262.90800000000002</v>
          </cell>
          <cell r="H415">
            <v>-864.31111999999996</v>
          </cell>
          <cell r="I415">
            <v>3361.5084400000001</v>
          </cell>
          <cell r="J415">
            <v>3098.6004400000002</v>
          </cell>
          <cell r="K415">
            <v>0.42982999999999999</v>
          </cell>
          <cell r="L415">
            <v>-3914.6803</v>
          </cell>
          <cell r="M415">
            <v>1.8562399999999999</v>
          </cell>
          <cell r="N415">
            <v>1.8562399999999999</v>
          </cell>
        </row>
        <row r="416">
          <cell r="B416">
            <v>21</v>
          </cell>
          <cell r="C416" t="str">
            <v>ХЕРСОНСЬКА ОБЛАСТЬ</v>
          </cell>
          <cell r="D416">
            <v>14113570</v>
          </cell>
          <cell r="E416" t="str">
            <v>ПРИВАТНЕ ПIДПРИЄМСТВО "КОМПЛЕКТАВТОДОР"</v>
          </cell>
          <cell r="F416">
            <v>764.91789000000006</v>
          </cell>
          <cell r="G416">
            <v>737.66308000000004</v>
          </cell>
          <cell r="H416">
            <v>2659.55204</v>
          </cell>
          <cell r="I416">
            <v>2632.7100799999998</v>
          </cell>
          <cell r="J416">
            <v>1895.047</v>
          </cell>
          <cell r="K416">
            <v>0</v>
          </cell>
          <cell r="L416">
            <v>0</v>
          </cell>
          <cell r="M416">
            <v>23.269760000000002</v>
          </cell>
          <cell r="N416">
            <v>-27.003260000000001</v>
          </cell>
        </row>
        <row r="417">
          <cell r="B417">
            <v>21</v>
          </cell>
          <cell r="C417" t="str">
            <v>ХЕРСОНСЬКА ОБЛАСТЬ</v>
          </cell>
          <cell r="D417">
            <v>30330160</v>
          </cell>
          <cell r="E417" t="str">
            <v>ПРИВАТНЕ ПIДПРИЄМСТВО "МАВI"</v>
          </cell>
          <cell r="F417">
            <v>-364.81700000000001</v>
          </cell>
          <cell r="G417">
            <v>488.4</v>
          </cell>
          <cell r="H417">
            <v>1961.7660100000001</v>
          </cell>
          <cell r="I417">
            <v>2407.9991</v>
          </cell>
          <cell r="J417">
            <v>1919.5990999999999</v>
          </cell>
          <cell r="K417">
            <v>0</v>
          </cell>
          <cell r="L417">
            <v>0</v>
          </cell>
          <cell r="M417">
            <v>801.16128000000003</v>
          </cell>
          <cell r="N417">
            <v>194.61607000000001</v>
          </cell>
        </row>
        <row r="418">
          <cell r="B418">
            <v>21</v>
          </cell>
          <cell r="C418" t="str">
            <v>ХЕРСОНСЬКА ОБЛАСТЬ</v>
          </cell>
          <cell r="D418">
            <v>8597032</v>
          </cell>
          <cell r="E418" t="str">
            <v>ВIДДIЛ ДЕРЖАВНОЇ СЛУЖБИ ОХОРОНИ ПРИ УМВС УКРАЇНИ В ХЕРСОНСЬКIЙ ОБЛАСТI</v>
          </cell>
          <cell r="F418">
            <v>1859.38841</v>
          </cell>
          <cell r="G418">
            <v>1861.3789300000001</v>
          </cell>
          <cell r="H418">
            <v>2025.5018299999999</v>
          </cell>
          <cell r="I418">
            <v>2211.2166299999999</v>
          </cell>
          <cell r="J418">
            <v>349.83769999999998</v>
          </cell>
          <cell r="K418">
            <v>0</v>
          </cell>
          <cell r="L418">
            <v>0</v>
          </cell>
          <cell r="M418">
            <v>190.51035999999999</v>
          </cell>
          <cell r="N418">
            <v>185.71481</v>
          </cell>
        </row>
        <row r="419">
          <cell r="B419">
            <v>21</v>
          </cell>
          <cell r="C419" t="str">
            <v>ХЕРСОНСЬКА ОБЛАСТЬ</v>
          </cell>
          <cell r="D419">
            <v>21290781</v>
          </cell>
          <cell r="E419" t="str">
            <v>ТОВАРИСТВО З ОБМЕЖЕНОЮ ВIДПОВIДАЛЬНIСТЮ "МКП ПРОЗЕРПIНА"</v>
          </cell>
          <cell r="F419">
            <v>1937.46794</v>
          </cell>
          <cell r="G419">
            <v>1201.5569399999999</v>
          </cell>
          <cell r="H419">
            <v>1938.70667</v>
          </cell>
          <cell r="I419">
            <v>2207.04567</v>
          </cell>
          <cell r="J419">
            <v>1005.48873</v>
          </cell>
          <cell r="K419">
            <v>0</v>
          </cell>
          <cell r="L419">
            <v>0</v>
          </cell>
          <cell r="M419">
            <v>143.41101</v>
          </cell>
          <cell r="N419">
            <v>143.33769000000001</v>
          </cell>
        </row>
        <row r="420">
          <cell r="B420">
            <v>21</v>
          </cell>
          <cell r="C420" t="str">
            <v>ХЕРСОНСЬКА ОБЛАСТЬ</v>
          </cell>
          <cell r="D420">
            <v>100256</v>
          </cell>
          <cell r="E420" t="str">
            <v>ВIДКРИТЕ АКЦIОНЕРНЕ ТОВАРИСТВО "НОВОКАХОВСЬКИЙ ЗАВОД "УКРГIДРОМЕХ"</v>
          </cell>
          <cell r="F420">
            <v>47.475589999999997</v>
          </cell>
          <cell r="G420">
            <v>-2766.1203</v>
          </cell>
          <cell r="H420">
            <v>2386.7337499999999</v>
          </cell>
          <cell r="I420">
            <v>2204.1644799999999</v>
          </cell>
          <cell r="J420">
            <v>4970.2848199999999</v>
          </cell>
          <cell r="K420">
            <v>0</v>
          </cell>
          <cell r="L420">
            <v>0</v>
          </cell>
          <cell r="M420">
            <v>0.95660000000000001</v>
          </cell>
          <cell r="N420">
            <v>-182.56926999999999</v>
          </cell>
        </row>
        <row r="421">
          <cell r="B421">
            <v>21</v>
          </cell>
          <cell r="C421" t="str">
            <v>ХЕРСОНСЬКА ОБЛАСТЬ</v>
          </cell>
          <cell r="D421">
            <v>21273392</v>
          </cell>
          <cell r="E421" t="str">
            <v>ТОВАРИСТВО З ОБМЕЖЕНОЮ ВIДПОВIДАЛЬНIСТЮ "ОЛЕСЯ"</v>
          </cell>
          <cell r="F421">
            <v>2080.8058599999999</v>
          </cell>
          <cell r="G421">
            <v>2086.3090099999999</v>
          </cell>
          <cell r="H421">
            <v>1994.9966099999999</v>
          </cell>
          <cell r="I421">
            <v>2168.56095</v>
          </cell>
          <cell r="J421">
            <v>82.251940000000005</v>
          </cell>
          <cell r="K421">
            <v>0</v>
          </cell>
          <cell r="L421">
            <v>0</v>
          </cell>
          <cell r="M421">
            <v>170.00519</v>
          </cell>
          <cell r="N421">
            <v>169.81243000000001</v>
          </cell>
        </row>
        <row r="422">
          <cell r="B422">
            <v>22</v>
          </cell>
          <cell r="C422" t="str">
            <v>ХМЕЛЬНИЦЬКА ОБЛАСТЬ</v>
          </cell>
          <cell r="D422">
            <v>293091</v>
          </cell>
          <cell r="E422" t="str">
            <v>ВIДКРИТЕ АКЦIОНЕРНЕ ТОВАРИСТВО "ПОДIЛЬСЬКИЙ ЦЕМЕНТ"</v>
          </cell>
          <cell r="F422">
            <v>39213.279999999999</v>
          </cell>
          <cell r="G422">
            <v>38752.562400000003</v>
          </cell>
          <cell r="H422">
            <v>30519.255300000001</v>
          </cell>
          <cell r="I422">
            <v>35200.331299999998</v>
          </cell>
          <cell r="J422">
            <v>-3552.2311</v>
          </cell>
          <cell r="K422">
            <v>0</v>
          </cell>
          <cell r="L422">
            <v>0</v>
          </cell>
          <cell r="M422">
            <v>5171.2751099999996</v>
          </cell>
          <cell r="N422">
            <v>4668.7533199999998</v>
          </cell>
        </row>
        <row r="423">
          <cell r="B423">
            <v>22</v>
          </cell>
          <cell r="C423" t="str">
            <v>ХМЕЛЬНИЦЬКА ОБЛАСТЬ</v>
          </cell>
          <cell r="D423">
            <v>21313677</v>
          </cell>
          <cell r="E423" t="str">
            <v>ВIДОКРЕМЛЕНИЙ ПIДРОЗДIЛ "ХМЕЛЬНИЦЬКА АТОМНА ЕЛЕКТРИЧНА СТАНЦIЯ" ДЕРЖАВНОГО ПIДПРИЄМСТВА "НАЦIОНАЛЬНА АТОМНА ЕНЕРГОГЕНЕРУЮЧА КОМПАНIЯ "ЕНЕРГОАТОМ"</v>
          </cell>
          <cell r="F423">
            <v>32392.309799999999</v>
          </cell>
          <cell r="G423">
            <v>46369.917800000003</v>
          </cell>
          <cell r="H423">
            <v>60358.370699999999</v>
          </cell>
          <cell r="I423">
            <v>28338.000199999999</v>
          </cell>
          <cell r="J423">
            <v>-18031.918000000001</v>
          </cell>
          <cell r="K423">
            <v>0</v>
          </cell>
          <cell r="L423">
            <v>-0.18</v>
          </cell>
          <cell r="M423">
            <v>19175.523799999999</v>
          </cell>
          <cell r="N423">
            <v>-24814.964</v>
          </cell>
        </row>
        <row r="424">
          <cell r="B424">
            <v>22</v>
          </cell>
          <cell r="C424" t="str">
            <v>ХМЕЛЬНИЦЬКА ОБЛАСТЬ</v>
          </cell>
          <cell r="D424">
            <v>22767506</v>
          </cell>
          <cell r="E424" t="str">
            <v>ЕНЕРГОПОСТАЧАЛЬНА КОМПАНIЯ "ХМЕЛЬНИЦЬКОБЛЕНЕРГО"</v>
          </cell>
          <cell r="F424">
            <v>16041.2179</v>
          </cell>
          <cell r="G424">
            <v>15606.2009</v>
          </cell>
          <cell r="H424">
            <v>19856.866300000002</v>
          </cell>
          <cell r="I424">
            <v>22379.830300000001</v>
          </cell>
          <cell r="J424">
            <v>6773.6293699999997</v>
          </cell>
          <cell r="K424">
            <v>18.545000000000002</v>
          </cell>
          <cell r="L424">
            <v>18.545000000000002</v>
          </cell>
          <cell r="M424">
            <v>2556.5493900000001</v>
          </cell>
          <cell r="N424">
            <v>2542.7873300000001</v>
          </cell>
        </row>
        <row r="425">
          <cell r="B425">
            <v>22</v>
          </cell>
          <cell r="C425" t="str">
            <v>ХМЕЛЬНИЦЬКА ОБЛАСТЬ</v>
          </cell>
          <cell r="D425">
            <v>22985686</v>
          </cell>
          <cell r="E425" t="str">
            <v>ДОЧIРНЄ ПIДПРИЄМСТВО ЗАКРИТОГО АКЦIОНЕРНОГО ТОВАРИСТВА "ОБОЛОНЬ" - "КРАСИЛIВСЬКЕ"</v>
          </cell>
          <cell r="F425">
            <v>16049.863799999999</v>
          </cell>
          <cell r="G425">
            <v>16363.882900000001</v>
          </cell>
          <cell r="H425">
            <v>10309.8125</v>
          </cell>
          <cell r="I425">
            <v>15226.753000000001</v>
          </cell>
          <cell r="J425">
            <v>-1137.1300000000001</v>
          </cell>
          <cell r="K425">
            <v>0</v>
          </cell>
          <cell r="L425">
            <v>0</v>
          </cell>
          <cell r="M425">
            <v>5562.7800699999998</v>
          </cell>
          <cell r="N425">
            <v>4416.94049</v>
          </cell>
        </row>
        <row r="426">
          <cell r="B426">
            <v>22</v>
          </cell>
          <cell r="C426" t="str">
            <v>ХМЕЛЬНИЦЬКА ОБЛАСТЬ</v>
          </cell>
          <cell r="D426">
            <v>5395598</v>
          </cell>
          <cell r="E426" t="str">
            <v>ВIДКРИТЕ АКЦIОНЕРНЕ ТОВАРИСТВО ПО ГАЗОПОСТАЧАННЮ ТА ГАЗИФIКАЦIЇ "ХМЕЛЬНИЦЬКГАЗ"</v>
          </cell>
          <cell r="F426">
            <v>13231.0432</v>
          </cell>
          <cell r="G426">
            <v>13235.269700000001</v>
          </cell>
          <cell r="H426">
            <v>12492.036899999999</v>
          </cell>
          <cell r="I426">
            <v>14559.500400000001</v>
          </cell>
          <cell r="J426">
            <v>1324.2307000000001</v>
          </cell>
          <cell r="K426">
            <v>0</v>
          </cell>
          <cell r="L426">
            <v>0</v>
          </cell>
          <cell r="M426">
            <v>2061.8581800000002</v>
          </cell>
          <cell r="N426">
            <v>2060.3172</v>
          </cell>
        </row>
        <row r="427">
          <cell r="B427">
            <v>22</v>
          </cell>
          <cell r="C427" t="str">
            <v>ХМЕЛЬНИЦЬКА ОБЛАСТЬ</v>
          </cell>
          <cell r="D427">
            <v>5513922</v>
          </cell>
          <cell r="E427" t="str">
            <v>ВIДКРИТЕ АКЦIОНЕРНЕ ТОВАРИСТВО " ХМЕЛЬНИЦЬКИЙ ОБЛАСНИЙ ПИВЗАВОД "</v>
          </cell>
          <cell r="F427">
            <v>6461.6714599999996</v>
          </cell>
          <cell r="G427">
            <v>6494.8581100000001</v>
          </cell>
          <cell r="H427">
            <v>7673.3244999999997</v>
          </cell>
          <cell r="I427">
            <v>8046.4413599999998</v>
          </cell>
          <cell r="J427">
            <v>1551.5832499999999</v>
          </cell>
          <cell r="K427">
            <v>0</v>
          </cell>
          <cell r="L427">
            <v>0</v>
          </cell>
          <cell r="M427">
            <v>553.36870999999996</v>
          </cell>
          <cell r="N427">
            <v>369.34888000000001</v>
          </cell>
        </row>
        <row r="428">
          <cell r="B428">
            <v>22</v>
          </cell>
          <cell r="C428" t="str">
            <v>ХМЕЛЬНИЦЬКА ОБЛАСТЬ</v>
          </cell>
          <cell r="D428">
            <v>1267076</v>
          </cell>
          <cell r="E428" t="str">
            <v>ВIДКРИТЕ АКЦIОНЕРНЕ ТОВАРИСТВО " ХМЕЛЬНИЦЬКЗАЛIЗОБЕТОН "</v>
          </cell>
          <cell r="F428">
            <v>3765.7799300000001</v>
          </cell>
          <cell r="G428">
            <v>3759.0601299999998</v>
          </cell>
          <cell r="H428">
            <v>6109.1875799999998</v>
          </cell>
          <cell r="I428">
            <v>6295.38825</v>
          </cell>
          <cell r="J428">
            <v>2536.3281200000001</v>
          </cell>
          <cell r="K428">
            <v>0</v>
          </cell>
          <cell r="L428">
            <v>0</v>
          </cell>
          <cell r="M428">
            <v>192.33658</v>
          </cell>
          <cell r="N428">
            <v>186.20067</v>
          </cell>
        </row>
        <row r="429">
          <cell r="B429">
            <v>22</v>
          </cell>
          <cell r="C429" t="str">
            <v>ХМЕЛЬНИЦЬКА ОБЛАСТЬ</v>
          </cell>
          <cell r="D429">
            <v>30621811</v>
          </cell>
          <cell r="E429" t="str">
            <v>ТОВАРИСТВО З ОБМЕЖЕНОЮ ВIДПОВIДАЛЬНIСТЮ " РОСАПАТИТIНВЕСТ "</v>
          </cell>
          <cell r="F429">
            <v>4957.2322299999996</v>
          </cell>
          <cell r="G429">
            <v>1751.3750299999999</v>
          </cell>
          <cell r="H429">
            <v>5423.3383800000001</v>
          </cell>
          <cell r="I429">
            <v>5454.5232500000002</v>
          </cell>
          <cell r="J429">
            <v>3703.14822</v>
          </cell>
          <cell r="K429">
            <v>0</v>
          </cell>
          <cell r="L429">
            <v>0</v>
          </cell>
          <cell r="M429">
            <v>1.2244299999999999</v>
          </cell>
          <cell r="N429">
            <v>-10.20513</v>
          </cell>
        </row>
        <row r="430">
          <cell r="B430">
            <v>22</v>
          </cell>
          <cell r="C430" t="str">
            <v>ХМЕЛЬНИЦЬКА ОБЛАСТЬ</v>
          </cell>
          <cell r="D430">
            <v>31100492</v>
          </cell>
          <cell r="E430" t="str">
            <v>ДОЧIРНЄ ПIДПРИЄМСТВО "ХМЕЛЬНИЦЬКИЙ ОБЛАВТОДОР" ВIДКРИТОГО АКЦIОНЕРНОГО ТОВАРИСТВА "ДЕРЖАВНА АКЦIОНЕРНА КОМПАНIЯ "АВТОМОБIЛЬНI ДОРОГИ УКРАЇНИ"</v>
          </cell>
          <cell r="F430">
            <v>5087.3405899999998</v>
          </cell>
          <cell r="G430">
            <v>4856.6707299999998</v>
          </cell>
          <cell r="H430">
            <v>4739.5942400000004</v>
          </cell>
          <cell r="I430">
            <v>5376.11841</v>
          </cell>
          <cell r="J430">
            <v>519.44767999999999</v>
          </cell>
          <cell r="K430">
            <v>0</v>
          </cell>
          <cell r="L430">
            <v>0</v>
          </cell>
          <cell r="M430">
            <v>699.51400999999998</v>
          </cell>
          <cell r="N430">
            <v>636.52419999999995</v>
          </cell>
        </row>
        <row r="431">
          <cell r="B431">
            <v>22</v>
          </cell>
          <cell r="C431" t="str">
            <v>ХМЕЛЬНИЦЬКА ОБЛАСТЬ</v>
          </cell>
          <cell r="D431">
            <v>444257</v>
          </cell>
          <cell r="E431" t="str">
            <v>ТОВАРИСТВО З ОБМЕЖЕНОЮ ВIДПОВIДАЛЬНIСТЮ ШЕПЕТIВСЬКИЙ М'ЯСОКОМБIНАТ</v>
          </cell>
          <cell r="F431">
            <v>5140.0371400000004</v>
          </cell>
          <cell r="G431">
            <v>4927.5858399999997</v>
          </cell>
          <cell r="H431">
            <v>5265.6644500000002</v>
          </cell>
          <cell r="I431">
            <v>5270.7515899999999</v>
          </cell>
          <cell r="J431">
            <v>343.16575</v>
          </cell>
          <cell r="K431">
            <v>0</v>
          </cell>
          <cell r="L431">
            <v>0</v>
          </cell>
          <cell r="M431">
            <v>10.857849999999999</v>
          </cell>
          <cell r="N431">
            <v>5.0871399999999998</v>
          </cell>
        </row>
        <row r="432">
          <cell r="B432">
            <v>22</v>
          </cell>
          <cell r="C432" t="str">
            <v>ХМЕЛЬНИЦЬКА ОБЛАСТЬ</v>
          </cell>
          <cell r="D432">
            <v>5394995</v>
          </cell>
          <cell r="E432" t="str">
            <v>ВIДКРИТЕ АКЦIОНЕРНЕ ТОВАРИСТВО "ТЕОФIПОЛЬСЬКИЙ ЦУКРОВИЙ ЗАВОД"</v>
          </cell>
          <cell r="F432">
            <v>1128.38824</v>
          </cell>
          <cell r="G432">
            <v>1071.28441</v>
          </cell>
          <cell r="H432">
            <v>3216.2303400000001</v>
          </cell>
          <cell r="I432">
            <v>3696.4069800000002</v>
          </cell>
          <cell r="J432">
            <v>2625.12257</v>
          </cell>
          <cell r="K432">
            <v>0</v>
          </cell>
          <cell r="L432">
            <v>0</v>
          </cell>
          <cell r="M432">
            <v>372.19171</v>
          </cell>
          <cell r="N432">
            <v>365.15528</v>
          </cell>
        </row>
        <row r="433">
          <cell r="B433">
            <v>22</v>
          </cell>
          <cell r="C433" t="str">
            <v>ХМЕЛЬНИЦЬКА ОБЛАСТЬ</v>
          </cell>
          <cell r="D433">
            <v>377733</v>
          </cell>
          <cell r="E433" t="str">
            <v>ВIДКРИТЕ АКЦIОНЕРНЕ ТОВАРИСТВО СЛАВУТСЬКИЙ СОЛОДОВИЙ ЗАВОД</v>
          </cell>
          <cell r="F433">
            <v>12477.4185</v>
          </cell>
          <cell r="G433">
            <v>14764.18</v>
          </cell>
          <cell r="H433">
            <v>7102.8108899999997</v>
          </cell>
          <cell r="I433">
            <v>3656.8960299999999</v>
          </cell>
          <cell r="J433">
            <v>-11107.284</v>
          </cell>
          <cell r="K433">
            <v>0</v>
          </cell>
          <cell r="L433">
            <v>0</v>
          </cell>
          <cell r="M433">
            <v>2338.75605</v>
          </cell>
          <cell r="N433">
            <v>-3445.9149000000002</v>
          </cell>
        </row>
        <row r="434">
          <cell r="B434">
            <v>22</v>
          </cell>
          <cell r="C434" t="str">
            <v>ХМЕЛЬНИЦЬКА ОБЛАСТЬ</v>
          </cell>
          <cell r="D434">
            <v>32118309</v>
          </cell>
          <cell r="E434" t="str">
            <v>ТОВАРИСТВО З ОБМЕЖЕНОЮ ВIДПОВIДАЛЬНIСТЮ "БУДIВЕЛЬНИЙ АЛЬЯНС"</v>
          </cell>
          <cell r="F434">
            <v>1427.26539</v>
          </cell>
          <cell r="G434">
            <v>1437.70596</v>
          </cell>
          <cell r="H434">
            <v>3319.2352599999999</v>
          </cell>
          <cell r="I434">
            <v>3395.0972900000002</v>
          </cell>
          <cell r="J434">
            <v>1957.3913299999999</v>
          </cell>
          <cell r="K434">
            <v>0</v>
          </cell>
          <cell r="L434">
            <v>0</v>
          </cell>
          <cell r="M434">
            <v>103.01336999999999</v>
          </cell>
          <cell r="N434">
            <v>73.862020000000001</v>
          </cell>
        </row>
        <row r="435">
          <cell r="B435">
            <v>22</v>
          </cell>
          <cell r="C435" t="str">
            <v>ХМЕЛЬНИЦЬКА ОБЛАСТЬ</v>
          </cell>
          <cell r="D435">
            <v>33274434</v>
          </cell>
          <cell r="E435" t="str">
            <v>ТОВАРИСТВО З ОБМЕЖЕНОЮ ВIДПОВIДАЛЬНIСТЮ "ПРИВАТ ЛIЗИНГ"</v>
          </cell>
          <cell r="F435">
            <v>0</v>
          </cell>
          <cell r="G435">
            <v>0</v>
          </cell>
          <cell r="H435">
            <v>3050.4588600000002</v>
          </cell>
          <cell r="I435">
            <v>3169.54475</v>
          </cell>
          <cell r="J435">
            <v>3169.54475</v>
          </cell>
          <cell r="K435">
            <v>0</v>
          </cell>
          <cell r="L435">
            <v>0</v>
          </cell>
          <cell r="M435">
            <v>119.08626</v>
          </cell>
          <cell r="N435">
            <v>119.08626</v>
          </cell>
        </row>
        <row r="436">
          <cell r="B436">
            <v>22</v>
          </cell>
          <cell r="C436" t="str">
            <v>ХМЕЛЬНИЦЬКА ОБЛАСТЬ</v>
          </cell>
          <cell r="D436">
            <v>8597049</v>
          </cell>
          <cell r="E436" t="str">
            <v>ВIДДIЛ ДЕРЖАВНОЇ СЛУЖБИ ОХОРОНИ ПРИ УМВС УКРАЇНИ В ХМЕЛЬНИЦЬКIЙ ОБЛАСТI</v>
          </cell>
          <cell r="F436">
            <v>2455.5349999999999</v>
          </cell>
          <cell r="G436">
            <v>2449.3979800000002</v>
          </cell>
          <cell r="H436">
            <v>2888.85221</v>
          </cell>
          <cell r="I436">
            <v>3157.7383500000001</v>
          </cell>
          <cell r="J436">
            <v>708.34037000000001</v>
          </cell>
          <cell r="K436">
            <v>0</v>
          </cell>
          <cell r="L436">
            <v>0</v>
          </cell>
          <cell r="M436">
            <v>272.55121000000003</v>
          </cell>
          <cell r="N436">
            <v>268.88646</v>
          </cell>
        </row>
        <row r="437">
          <cell r="B437">
            <v>22</v>
          </cell>
          <cell r="C437" t="str">
            <v>ХМЕЛЬНИЦЬКА ОБЛАСТЬ</v>
          </cell>
          <cell r="D437">
            <v>1883177</v>
          </cell>
          <cell r="E437" t="str">
            <v>ТОВАРИСТВО З ОБМЕЖЕНОЮ ВIДПОВIДАЛЬНIСТЮ "ХМЕЛЬНИЦЬКА УНIВЕРСАЛЬНА КОМПАНIЯ"</v>
          </cell>
          <cell r="F437">
            <v>1097.13111</v>
          </cell>
          <cell r="G437">
            <v>1097.1714899999999</v>
          </cell>
          <cell r="H437">
            <v>2972.4578999999999</v>
          </cell>
          <cell r="I437">
            <v>2999.37345</v>
          </cell>
          <cell r="J437">
            <v>1902.2019600000001</v>
          </cell>
          <cell r="K437">
            <v>0</v>
          </cell>
          <cell r="L437">
            <v>-6.0560000000000003E-2</v>
          </cell>
          <cell r="M437">
            <v>28.605720000000002</v>
          </cell>
          <cell r="N437">
            <v>26.854189999999999</v>
          </cell>
        </row>
        <row r="438">
          <cell r="B438">
            <v>22</v>
          </cell>
          <cell r="C438" t="str">
            <v>ХМЕЛЬНИЦЬКА ОБЛАСТЬ</v>
          </cell>
          <cell r="D438">
            <v>3356128</v>
          </cell>
          <cell r="E438" t="str">
            <v>ХМЕЛЬНИЦЬКЕ МIСЬКЕ КОМУНАЛЬНЕ ПIДПРИЄМСТВО "ХМЕЛЬНИЦЬКВОДОКАНАЛ"</v>
          </cell>
          <cell r="F438">
            <v>3233.1280900000002</v>
          </cell>
          <cell r="G438">
            <v>3209.2849099999999</v>
          </cell>
          <cell r="H438">
            <v>2554.2888699999999</v>
          </cell>
          <cell r="I438">
            <v>2849.5708500000001</v>
          </cell>
          <cell r="J438">
            <v>-359.71406000000002</v>
          </cell>
          <cell r="K438">
            <v>0</v>
          </cell>
          <cell r="L438">
            <v>0</v>
          </cell>
          <cell r="M438">
            <v>305.63026000000002</v>
          </cell>
          <cell r="N438">
            <v>295.27078</v>
          </cell>
        </row>
        <row r="439">
          <cell r="B439">
            <v>22</v>
          </cell>
          <cell r="C439" t="str">
            <v>ХМЕЛЬНИЦЬКА ОБЛАСТЬ</v>
          </cell>
          <cell r="D439">
            <v>5518871</v>
          </cell>
          <cell r="E439" t="str">
            <v>ВIДКРИТЕ АКЦIОНЕРНЕ ТОВАРИСТВО "ХМЕЛЬНИЦЬКИЙ ЗАВОД БУДIВЕЛЬНИХ МАТЕРIАЛIВ"</v>
          </cell>
          <cell r="F439">
            <v>1300.8536300000001</v>
          </cell>
          <cell r="G439">
            <v>1344.1248900000001</v>
          </cell>
          <cell r="H439">
            <v>2346.6634199999999</v>
          </cell>
          <cell r="I439">
            <v>2538.17425</v>
          </cell>
          <cell r="J439">
            <v>1194.04936</v>
          </cell>
          <cell r="K439">
            <v>0</v>
          </cell>
          <cell r="L439">
            <v>0</v>
          </cell>
          <cell r="M439">
            <v>276.13718999999998</v>
          </cell>
          <cell r="N439">
            <v>191.51083</v>
          </cell>
        </row>
        <row r="440">
          <cell r="B440">
            <v>22</v>
          </cell>
          <cell r="C440" t="str">
            <v>ХМЕЛЬНИЦЬКА ОБЛАСТЬ</v>
          </cell>
          <cell r="D440">
            <v>5395078</v>
          </cell>
          <cell r="E440" t="str">
            <v>ХМЕЛЬНИЦЬКА ФIЛIЯ ЗАКРИТОГО АКЦIОНЕРНОГО ТОВАРИСТВА "УКРАЇНСЬКИЙ МОБIЛЬНИЙ ЗВ"ЯЗОК"</v>
          </cell>
          <cell r="F440">
            <v>2956.6</v>
          </cell>
          <cell r="G440">
            <v>2956.6149999999998</v>
          </cell>
          <cell r="H440">
            <v>2418.212</v>
          </cell>
          <cell r="I440">
            <v>2418.212</v>
          </cell>
          <cell r="J440">
            <v>-538.40300000000002</v>
          </cell>
          <cell r="K440">
            <v>0</v>
          </cell>
          <cell r="L440">
            <v>0</v>
          </cell>
          <cell r="M440">
            <v>0.17613000000000001</v>
          </cell>
          <cell r="N440">
            <v>0</v>
          </cell>
        </row>
        <row r="441">
          <cell r="B441">
            <v>22</v>
          </cell>
          <cell r="C441" t="str">
            <v>ХМЕЛЬНИЦЬКА ОБЛАСТЬ</v>
          </cell>
          <cell r="D441">
            <v>21336282</v>
          </cell>
          <cell r="E441" t="str">
            <v>ОРЕНДНЕ ПIДПРИЄМСТВО "ЗАХIДНА КОТЕЛЬНА"</v>
          </cell>
          <cell r="F441">
            <v>1631.76686</v>
          </cell>
          <cell r="G441">
            <v>1639.3703800000001</v>
          </cell>
          <cell r="H441">
            <v>2249.7699400000001</v>
          </cell>
          <cell r="I441">
            <v>2276.8849399999999</v>
          </cell>
          <cell r="J441">
            <v>637.51455999999996</v>
          </cell>
          <cell r="K441">
            <v>0</v>
          </cell>
          <cell r="L441">
            <v>0</v>
          </cell>
          <cell r="M441">
            <v>24.891539999999999</v>
          </cell>
          <cell r="N441">
            <v>17.28762</v>
          </cell>
        </row>
        <row r="442">
          <cell r="B442">
            <v>23</v>
          </cell>
          <cell r="C442" t="str">
            <v>ЧЕРКАСЬКА ОБЛАСТЬ</v>
          </cell>
          <cell r="D442">
            <v>20035957</v>
          </cell>
          <cell r="E442" t="str">
            <v>ЗАКРИТЕ АКЦIОНЕРНЕ ТОВАРИСТВО "ГАЛЛАХЕР УКРАЇНА"</v>
          </cell>
          <cell r="F442">
            <v>279472.967</v>
          </cell>
          <cell r="G442">
            <v>279892.39199999999</v>
          </cell>
          <cell r="H442">
            <v>325117.29599999997</v>
          </cell>
          <cell r="I442">
            <v>326250.505</v>
          </cell>
          <cell r="J442">
            <v>46358.112999999998</v>
          </cell>
          <cell r="K442">
            <v>0</v>
          </cell>
          <cell r="L442">
            <v>0</v>
          </cell>
          <cell r="M442">
            <v>754.06093999999996</v>
          </cell>
          <cell r="N442">
            <v>379.86117999999999</v>
          </cell>
        </row>
        <row r="443">
          <cell r="B443">
            <v>23</v>
          </cell>
          <cell r="C443" t="str">
            <v>ЧЕРКАСЬКА ОБЛАСТЬ</v>
          </cell>
          <cell r="D443">
            <v>31082518</v>
          </cell>
          <cell r="E443" t="str">
            <v>ТОВАРИСТВО З ОБМЕЖЕНОЮ ВIДПОВIДАЛЬНIСТЮ ЗОЛОТОНIСЬКИЙ ЛIКЕРО-ГОРIЛЧАНИЙ ЗАВОД "ЗЛАТОГОР"</v>
          </cell>
          <cell r="F443">
            <v>105904.258</v>
          </cell>
          <cell r="G443">
            <v>121731.228</v>
          </cell>
          <cell r="H443">
            <v>133188.19099999999</v>
          </cell>
          <cell r="I443">
            <v>151085.158</v>
          </cell>
          <cell r="J443">
            <v>29353.929800000002</v>
          </cell>
          <cell r="K443">
            <v>0</v>
          </cell>
          <cell r="L443">
            <v>0</v>
          </cell>
          <cell r="M443">
            <v>37706.7408</v>
          </cell>
          <cell r="N443">
            <v>17211.366099999999</v>
          </cell>
        </row>
        <row r="444">
          <cell r="B444">
            <v>23</v>
          </cell>
          <cell r="C444" t="str">
            <v>ЧЕРКАСЬКА ОБЛАСТЬ</v>
          </cell>
          <cell r="D444">
            <v>32718137</v>
          </cell>
          <cell r="E444" t="str">
            <v>ТОВАРИСТВО З ОБМЕЖЕНОЮ ВIДПОВIДАЛЬНIСТЮ "НАЦIОНАЛЬНА ГОРIЛЧАНА КОМПАНIЯ"</v>
          </cell>
          <cell r="F444">
            <v>-4861.0933000000005</v>
          </cell>
          <cell r="G444">
            <v>5814.8045099999999</v>
          </cell>
          <cell r="H444">
            <v>54420.318299999999</v>
          </cell>
          <cell r="I444">
            <v>86584.943700000003</v>
          </cell>
          <cell r="J444">
            <v>80770.139200000005</v>
          </cell>
          <cell r="K444">
            <v>0</v>
          </cell>
          <cell r="L444">
            <v>0</v>
          </cell>
          <cell r="M444">
            <v>42356.867299999998</v>
          </cell>
          <cell r="N444">
            <v>31680.964499999998</v>
          </cell>
        </row>
        <row r="445">
          <cell r="B445">
            <v>23</v>
          </cell>
          <cell r="C445" t="str">
            <v>ЧЕРКАСЬКА ОБЛАСТЬ</v>
          </cell>
          <cell r="D445">
            <v>32480414</v>
          </cell>
          <cell r="E445" t="str">
            <v>ТОВАРИСТВО З ОБМЕЖЕНОЮ ВIДПОВIДАЛЬНIСТЮ "ХЛIБНА НИВА"</v>
          </cell>
          <cell r="F445">
            <v>17389.708500000001</v>
          </cell>
          <cell r="G445">
            <v>20601.088199999998</v>
          </cell>
          <cell r="H445">
            <v>37809.367400000003</v>
          </cell>
          <cell r="I445">
            <v>45296.354800000001</v>
          </cell>
          <cell r="J445">
            <v>24695.266599999999</v>
          </cell>
          <cell r="K445">
            <v>0</v>
          </cell>
          <cell r="L445">
            <v>0</v>
          </cell>
          <cell r="M445">
            <v>10420.048500000001</v>
          </cell>
          <cell r="N445">
            <v>6978.6338400000004</v>
          </cell>
        </row>
        <row r="446">
          <cell r="B446">
            <v>23</v>
          </cell>
          <cell r="C446" t="str">
            <v>ЧЕРКАСЬКА ОБЛАСТЬ</v>
          </cell>
          <cell r="D446">
            <v>14216689</v>
          </cell>
          <cell r="E446" t="str">
            <v>ДЕРЖАВНЕ ПIДПРИЄМСТВО УМАНСЬКИЙ ЛIКЕРО-ГОРIЛЧАНИЙ ЗАВОД</v>
          </cell>
          <cell r="F446">
            <v>1350.99244</v>
          </cell>
          <cell r="G446">
            <v>5197.82</v>
          </cell>
          <cell r="H446">
            <v>37837.155899999998</v>
          </cell>
          <cell r="I446">
            <v>40985.612399999998</v>
          </cell>
          <cell r="J446">
            <v>35787.792399999998</v>
          </cell>
          <cell r="K446">
            <v>0</v>
          </cell>
          <cell r="L446">
            <v>-4496.2357000000002</v>
          </cell>
          <cell r="M446">
            <v>5148.3581400000003</v>
          </cell>
          <cell r="N446">
            <v>5148.3535700000002</v>
          </cell>
        </row>
        <row r="447">
          <cell r="B447">
            <v>23</v>
          </cell>
          <cell r="C447" t="str">
            <v>ЧЕРКАСЬКА ОБЛАСТЬ</v>
          </cell>
          <cell r="D447">
            <v>22800735</v>
          </cell>
          <cell r="E447" t="str">
            <v>ВIДКРИТЕ АКЦIОНЕРНЕ ТОВАРИСТВО "ЧЕРКАСИОБЛЕНЕРГО"</v>
          </cell>
          <cell r="F447">
            <v>23184.045399999999</v>
          </cell>
          <cell r="G447">
            <v>23233.274600000001</v>
          </cell>
          <cell r="H447">
            <v>35261.205900000001</v>
          </cell>
          <cell r="I447">
            <v>38291.324800000002</v>
          </cell>
          <cell r="J447">
            <v>15058.050300000001</v>
          </cell>
          <cell r="K447">
            <v>0</v>
          </cell>
          <cell r="L447">
            <v>0</v>
          </cell>
          <cell r="M447">
            <v>2942.7097100000001</v>
          </cell>
          <cell r="N447">
            <v>2938.7129199999999</v>
          </cell>
        </row>
        <row r="448">
          <cell r="B448">
            <v>23</v>
          </cell>
          <cell r="C448" t="str">
            <v>ЧЕРКАСЬКА ОБЛАСТЬ</v>
          </cell>
          <cell r="D448">
            <v>2469333</v>
          </cell>
          <cell r="E448" t="str">
            <v>УКРАЇНСЬКО - НIМЕЦЬКЕ ЗАКРИТЕ АКЦIОНЕРНЕ ТОВАРИСТВО "ГРАФIЯ УКРАЇНА"</v>
          </cell>
          <cell r="F448">
            <v>42979.076800000003</v>
          </cell>
          <cell r="G448">
            <v>42963.167999999998</v>
          </cell>
          <cell r="H448">
            <v>35098.869400000003</v>
          </cell>
          <cell r="I448">
            <v>35090.351300000002</v>
          </cell>
          <cell r="J448">
            <v>-7872.8167000000003</v>
          </cell>
          <cell r="K448">
            <v>0</v>
          </cell>
          <cell r="L448">
            <v>0</v>
          </cell>
          <cell r="M448">
            <v>3.0020899999999999</v>
          </cell>
          <cell r="N448">
            <v>-8.6640999999999995</v>
          </cell>
        </row>
        <row r="449">
          <cell r="B449">
            <v>23</v>
          </cell>
          <cell r="C449" t="str">
            <v>ЧЕРКАСЬКА ОБЛАСТЬ</v>
          </cell>
          <cell r="D449">
            <v>31803687</v>
          </cell>
          <cell r="E449" t="str">
            <v>ТОВАРИСТВО З ОБМЕЖЕНОЮ ВIДПОВIДАЛЬНIСТЮ "ЩЕДРИЙ ХУТIР"</v>
          </cell>
          <cell r="F449">
            <v>55567.643900000003</v>
          </cell>
          <cell r="G449">
            <v>60362.542500000003</v>
          </cell>
          <cell r="H449">
            <v>29798.429499999998</v>
          </cell>
          <cell r="I449">
            <v>21826.205999999998</v>
          </cell>
          <cell r="J449">
            <v>-38536.336000000003</v>
          </cell>
          <cell r="K449">
            <v>0</v>
          </cell>
          <cell r="L449">
            <v>0</v>
          </cell>
          <cell r="M449">
            <v>16.798870000000001</v>
          </cell>
          <cell r="N449">
            <v>-7972.2235000000001</v>
          </cell>
        </row>
        <row r="450">
          <cell r="B450">
            <v>23</v>
          </cell>
          <cell r="C450" t="str">
            <v>ЧЕРКАСЬКА ОБЛАСТЬ</v>
          </cell>
          <cell r="D450">
            <v>3361402</v>
          </cell>
          <cell r="E450" t="str">
            <v>ВIДКРИТЕ АКЦIОНЕРНЕ ТОВАРИСТВО ПО ГАЗОПОСТАЧАННЮ ТА ГАЗИФIКАЦIЇ "ЧЕРКАСИГАЗ"</v>
          </cell>
          <cell r="F450">
            <v>13078.8393</v>
          </cell>
          <cell r="G450">
            <v>13126.355299999999</v>
          </cell>
          <cell r="H450">
            <v>12926.5591</v>
          </cell>
          <cell r="I450">
            <v>15209.9529</v>
          </cell>
          <cell r="J450">
            <v>2083.5975600000002</v>
          </cell>
          <cell r="K450">
            <v>0</v>
          </cell>
          <cell r="L450">
            <v>-2.7598099999999999</v>
          </cell>
          <cell r="M450">
            <v>2231.3598499999998</v>
          </cell>
          <cell r="N450">
            <v>2211.4683500000001</v>
          </cell>
        </row>
        <row r="451">
          <cell r="B451">
            <v>23</v>
          </cell>
          <cell r="C451" t="str">
            <v>ЧЕРКАСЬКА ОБЛАСТЬ</v>
          </cell>
          <cell r="D451">
            <v>4694614</v>
          </cell>
          <cell r="E451" t="str">
            <v>УПРАВЛIННЯ МАГIСТРАЛЬНИХ ГАЗОПРОВОДIВ "ЧЕРКАСИТРАНСГАЗ" ДОЧIРНЬОЇ КОМПАНIЇ "УКРТРАНСГАЗ" НАЦIОНАЛЬНОЇ АКЦIОНЕРНОЇ КОМПАНIЇ "НАФТОГАЗ УКРАЇНИ"</v>
          </cell>
          <cell r="F451">
            <v>2139.18219</v>
          </cell>
          <cell r="G451">
            <v>2141.6650300000001</v>
          </cell>
          <cell r="H451">
            <v>11110.253199999999</v>
          </cell>
          <cell r="I451">
            <v>11110.65</v>
          </cell>
          <cell r="J451">
            <v>8968.9849699999995</v>
          </cell>
          <cell r="K451">
            <v>0</v>
          </cell>
          <cell r="L451">
            <v>0</v>
          </cell>
          <cell r="M451">
            <v>3.2977099999999999</v>
          </cell>
          <cell r="N451">
            <v>0.39683000000000002</v>
          </cell>
        </row>
        <row r="452">
          <cell r="B452">
            <v>23</v>
          </cell>
          <cell r="C452" t="str">
            <v>ЧЕРКАСЬКА ОБЛАСТЬ</v>
          </cell>
          <cell r="D452">
            <v>31407113</v>
          </cell>
          <cell r="E452" t="str">
            <v>ТОВАРИСТВО З ОБМЕЖЕНОЮ ВIДПОВIДАЛЬНIСТЮ З IНОЗЕМНИМИ IНВЕСТИЦIЯМИ "ЛIГГЕТТ-ДУКАТ (УКРАЇНА) ЛIМIТЕД"</v>
          </cell>
          <cell r="F452">
            <v>2243.79558</v>
          </cell>
          <cell r="G452">
            <v>2425.2849099999999</v>
          </cell>
          <cell r="H452">
            <v>10008.039699999999</v>
          </cell>
          <cell r="I452">
            <v>10015.6713</v>
          </cell>
          <cell r="J452">
            <v>7590.3864000000003</v>
          </cell>
          <cell r="K452">
            <v>0</v>
          </cell>
          <cell r="L452">
            <v>0</v>
          </cell>
          <cell r="M452">
            <v>3.4341900000000001</v>
          </cell>
          <cell r="N452">
            <v>-126.34469</v>
          </cell>
        </row>
        <row r="453">
          <cell r="B453">
            <v>23</v>
          </cell>
          <cell r="C453" t="str">
            <v>ЧЕРКАСЬКА ОБЛАСТЬ</v>
          </cell>
          <cell r="D453">
            <v>5765888</v>
          </cell>
          <cell r="E453" t="str">
            <v>ВIДКРИТЕ АКЦIОНЕРНЕ ТОВАРИСТВО "УМАНЬФЕРММАШ"</v>
          </cell>
          <cell r="F453">
            <v>7245.1067400000002</v>
          </cell>
          <cell r="G453">
            <v>7246.10095</v>
          </cell>
          <cell r="H453">
            <v>6176.3759499999996</v>
          </cell>
          <cell r="I453">
            <v>9656.1372100000008</v>
          </cell>
          <cell r="J453">
            <v>2410.0362599999999</v>
          </cell>
          <cell r="K453">
            <v>0</v>
          </cell>
          <cell r="L453">
            <v>0</v>
          </cell>
          <cell r="M453">
            <v>3483.7905700000001</v>
          </cell>
          <cell r="N453">
            <v>3479.76125</v>
          </cell>
        </row>
        <row r="454">
          <cell r="B454">
            <v>23</v>
          </cell>
          <cell r="C454" t="str">
            <v>ЧЕРКАСЬКА ОБЛАСТЬ</v>
          </cell>
          <cell r="D454">
            <v>31141625</v>
          </cell>
          <cell r="E454" t="str">
            <v>ДОЧIРНЄ ПIДПРИЄМСТВО "ЧЕРКАСЬКИЙ ОБЛАВТОДОР" ВIДКРИТОГО АКЦIОНЕРНОГО ТОВАРИСТВА "ДЕРЖАВНА АКЦIОНЕРНА КОМПАНIЯ "АВТОМОБIЛЬНI ДОРОГИ УКРАЇНИ"</v>
          </cell>
          <cell r="F454">
            <v>8591.2859700000008</v>
          </cell>
          <cell r="G454">
            <v>8636.2937199999997</v>
          </cell>
          <cell r="H454">
            <v>8300.5041000000001</v>
          </cell>
          <cell r="I454">
            <v>9058.1985000000004</v>
          </cell>
          <cell r="J454">
            <v>421.90478000000002</v>
          </cell>
          <cell r="K454">
            <v>0</v>
          </cell>
          <cell r="L454">
            <v>0</v>
          </cell>
          <cell r="M454">
            <v>707.27178000000004</v>
          </cell>
          <cell r="N454">
            <v>696.88241000000005</v>
          </cell>
        </row>
        <row r="455">
          <cell r="B455">
            <v>23</v>
          </cell>
          <cell r="C455" t="str">
            <v>ЧЕРКАСЬКА ОБЛАСТЬ</v>
          </cell>
          <cell r="D455">
            <v>204033</v>
          </cell>
          <cell r="E455" t="str">
            <v>ВIДКРИТЕ АКЦIОНЕРНЕ ТОВАРИСТВО "ЧЕРКАСЬКЕ ХIМВОЛОКНО"</v>
          </cell>
          <cell r="F455">
            <v>-4062.7631999999999</v>
          </cell>
          <cell r="G455">
            <v>-5746.5342000000001</v>
          </cell>
          <cell r="H455">
            <v>6847.0397400000002</v>
          </cell>
          <cell r="I455">
            <v>7468.1886299999996</v>
          </cell>
          <cell r="J455">
            <v>13214.7228</v>
          </cell>
          <cell r="K455">
            <v>0</v>
          </cell>
          <cell r="L455">
            <v>0</v>
          </cell>
          <cell r="M455">
            <v>461.75612000000001</v>
          </cell>
          <cell r="N455">
            <v>460.45566000000002</v>
          </cell>
        </row>
        <row r="456">
          <cell r="B456">
            <v>23</v>
          </cell>
          <cell r="C456" t="str">
            <v>ЧЕРКАСЬКА ОБЛАСТЬ</v>
          </cell>
          <cell r="D456">
            <v>5390419</v>
          </cell>
          <cell r="E456" t="str">
            <v>ВIДКРИТЕ АКЦIОНЕРНЕ ТОВАРИСТВО "ЧЕРКАСЬКИЙ АВТОБУС"</v>
          </cell>
          <cell r="F456">
            <v>-1788.2959000000001</v>
          </cell>
          <cell r="G456">
            <v>1125.4193399999999</v>
          </cell>
          <cell r="H456">
            <v>6880.6596300000001</v>
          </cell>
          <cell r="I456">
            <v>6736.0441499999997</v>
          </cell>
          <cell r="J456">
            <v>5610.6248100000003</v>
          </cell>
          <cell r="K456">
            <v>0</v>
          </cell>
          <cell r="L456">
            <v>0</v>
          </cell>
          <cell r="M456">
            <v>2783.9835899999998</v>
          </cell>
          <cell r="N456">
            <v>-151.33439000000001</v>
          </cell>
        </row>
        <row r="457">
          <cell r="B457">
            <v>23</v>
          </cell>
          <cell r="C457" t="str">
            <v>ЧЕРКАСЬКА ОБЛАСТЬ</v>
          </cell>
          <cell r="D457">
            <v>25207245</v>
          </cell>
          <cell r="E457" t="str">
            <v>ФIЛIЯ " КАНIВСЬКА ГЕС" ВIДКРИТОГО АКЦIОНЕРНОГО ТОВАРИСТВА "УКРГIДРОЕНЕРГО"</v>
          </cell>
          <cell r="F457">
            <v>6078.3653400000003</v>
          </cell>
          <cell r="G457">
            <v>6295.1016900000004</v>
          </cell>
          <cell r="H457">
            <v>6002.1690600000002</v>
          </cell>
          <cell r="I457">
            <v>5802.6021300000002</v>
          </cell>
          <cell r="J457">
            <v>-492.49955999999997</v>
          </cell>
          <cell r="K457">
            <v>0</v>
          </cell>
          <cell r="L457">
            <v>0</v>
          </cell>
          <cell r="M457">
            <v>4.0399799999999999</v>
          </cell>
          <cell r="N457">
            <v>-201.63398000000001</v>
          </cell>
        </row>
        <row r="458">
          <cell r="B458">
            <v>23</v>
          </cell>
          <cell r="C458" t="str">
            <v>ЧЕРКАСЬКА ОБЛАСТЬ</v>
          </cell>
          <cell r="D458">
            <v>2082522</v>
          </cell>
          <cell r="E458" t="str">
            <v>ТЕПЛОВИХ МЕРЕЖ "ЧЕРКАСИТЕПЛОКОМУНЕНЕРГО"</v>
          </cell>
          <cell r="F458">
            <v>3929.3258500000002</v>
          </cell>
          <cell r="G458">
            <v>3956.63114</v>
          </cell>
          <cell r="H458">
            <v>4503.2999499999996</v>
          </cell>
          <cell r="I458">
            <v>5076.9750800000002</v>
          </cell>
          <cell r="J458">
            <v>1120.34394</v>
          </cell>
          <cell r="K458">
            <v>0</v>
          </cell>
          <cell r="L458">
            <v>0</v>
          </cell>
          <cell r="M458">
            <v>538.06880999999998</v>
          </cell>
          <cell r="N458">
            <v>525.77953000000002</v>
          </cell>
        </row>
        <row r="459">
          <cell r="B459">
            <v>23</v>
          </cell>
          <cell r="C459" t="str">
            <v>ЧЕРКАСЬКА ОБЛАСТЬ</v>
          </cell>
          <cell r="D459">
            <v>205104</v>
          </cell>
          <cell r="E459" t="str">
            <v>ПIДПРИЄМСТВО "ЧЕРКАСЬКИЙ ДЕРЖАВНИЙ ЗАВОД ХIМIЧНИХ РЕАКТИВIВ"</v>
          </cell>
          <cell r="F459">
            <v>624.88306999999998</v>
          </cell>
          <cell r="G459">
            <v>244.91002</v>
          </cell>
          <cell r="H459">
            <v>4731.7427399999997</v>
          </cell>
          <cell r="I459">
            <v>4908.9484499999999</v>
          </cell>
          <cell r="J459">
            <v>4664.0384299999996</v>
          </cell>
          <cell r="K459">
            <v>0</v>
          </cell>
          <cell r="L459">
            <v>-163.10414</v>
          </cell>
          <cell r="M459">
            <v>2.6173799999999998</v>
          </cell>
          <cell r="N459">
            <v>2.61707</v>
          </cell>
        </row>
        <row r="460">
          <cell r="B460">
            <v>23</v>
          </cell>
          <cell r="C460" t="str">
            <v>ЧЕРКАСЬКА ОБЛАСТЬ</v>
          </cell>
          <cell r="D460">
            <v>31712600</v>
          </cell>
          <cell r="E460" t="str">
            <v>ТОВАРИСТВО З ОБМЕЖЕНОЮ ВIДПОВIДАЛЬНIСТЮ "ЧЕРКАСЬКИЙ ЛIКЕРО-ГОРIЛЧАНИЙ ЗАВОД"</v>
          </cell>
          <cell r="F460">
            <v>2670.3865500000002</v>
          </cell>
          <cell r="G460">
            <v>2789.6151300000001</v>
          </cell>
          <cell r="H460">
            <v>2792.6953800000001</v>
          </cell>
          <cell r="I460">
            <v>4085.8739399999999</v>
          </cell>
          <cell r="J460">
            <v>1296.25881</v>
          </cell>
          <cell r="K460">
            <v>0</v>
          </cell>
          <cell r="L460">
            <v>0</v>
          </cell>
          <cell r="M460">
            <v>794.47740999999996</v>
          </cell>
          <cell r="N460">
            <v>778.76837</v>
          </cell>
        </row>
        <row r="461">
          <cell r="B461">
            <v>23</v>
          </cell>
          <cell r="C461" t="str">
            <v>ЧЕРКАСЬКА ОБЛАСТЬ</v>
          </cell>
          <cell r="D461">
            <v>24358574</v>
          </cell>
          <cell r="E461" t="str">
            <v>ЧЕРКАСЬКА ФIЛIЯ ЗАТ "УКРАЇНСЬКИЙ МОБIЛЬНИЙ ЗВ'ЯЗОК"</v>
          </cell>
          <cell r="F461">
            <v>3881.38</v>
          </cell>
          <cell r="G461">
            <v>3881.3699200000001</v>
          </cell>
          <cell r="H461">
            <v>3407.9920000000002</v>
          </cell>
          <cell r="I461">
            <v>3407.9920000000002</v>
          </cell>
          <cell r="J461">
            <v>-473.37792000000002</v>
          </cell>
          <cell r="K461">
            <v>0</v>
          </cell>
          <cell r="L461">
            <v>0</v>
          </cell>
          <cell r="M461">
            <v>0</v>
          </cell>
          <cell r="N461">
            <v>0</v>
          </cell>
        </row>
        <row r="462">
          <cell r="B462">
            <v>24</v>
          </cell>
          <cell r="C462" t="str">
            <v>ЧЕРНIВЕЦЬКА ОБЛАСТЬ</v>
          </cell>
          <cell r="D462">
            <v>25082698</v>
          </cell>
          <cell r="E462" t="str">
            <v>ДЕПАРТАМЕНТ ЕКОНОМIКИ ЧЕРНIВЕЦЬКОЇ МIСЬКОЇ РАДИ</v>
          </cell>
          <cell r="F462">
            <v>8384.3250000000007</v>
          </cell>
          <cell r="G462">
            <v>8807.9970699999994</v>
          </cell>
          <cell r="H462">
            <v>16072.297</v>
          </cell>
          <cell r="I462">
            <v>16040.863300000001</v>
          </cell>
          <cell r="J462">
            <v>7232.8662299999996</v>
          </cell>
          <cell r="K462">
            <v>0</v>
          </cell>
          <cell r="L462">
            <v>0</v>
          </cell>
          <cell r="M462">
            <v>1634.37248</v>
          </cell>
          <cell r="N462">
            <v>628.56629999999996</v>
          </cell>
        </row>
        <row r="463">
          <cell r="B463">
            <v>24</v>
          </cell>
          <cell r="C463" t="str">
            <v>ЧЕРНIВЕЦЬКА ОБЛАСТЬ</v>
          </cell>
          <cell r="D463">
            <v>130760</v>
          </cell>
          <cell r="E463" t="str">
            <v>ВIДКРИТЕ АКЦIОНЕРНЕ ТОВАРИСТВО "ЕНЕРГОПОСТАЧАЛЬНА КОМПАНIЯ "ЧЕРНIВЦIОБЛЕНЕРГО"</v>
          </cell>
          <cell r="F463">
            <v>9965.1612999999998</v>
          </cell>
          <cell r="G463">
            <v>9347.1475499999997</v>
          </cell>
          <cell r="H463">
            <v>14561.6322</v>
          </cell>
          <cell r="I463">
            <v>15361.3081</v>
          </cell>
          <cell r="J463">
            <v>6014.1605200000004</v>
          </cell>
          <cell r="K463">
            <v>59.657060000000001</v>
          </cell>
          <cell r="L463">
            <v>59.657060000000001</v>
          </cell>
          <cell r="M463">
            <v>1034.8524</v>
          </cell>
          <cell r="N463">
            <v>780.59398999999996</v>
          </cell>
        </row>
        <row r="464">
          <cell r="B464">
            <v>24</v>
          </cell>
          <cell r="C464" t="str">
            <v>ЧЕРНIВЕЦЬКА ОБЛАСТЬ</v>
          </cell>
          <cell r="D464">
            <v>34396068</v>
          </cell>
          <cell r="E464" t="str">
            <v>ТОВАРИСТВО З ОБМЕЖЕНОЮ ВIДПОВIДАЛЬНIСТЮ "ЗЛАТОГОР" ЛУЖАНСЬКИЙ ЛIКЕРО-ГОРIЛЧАНИЙ ЗАВОД"</v>
          </cell>
          <cell r="F464">
            <v>0</v>
          </cell>
          <cell r="G464">
            <v>0</v>
          </cell>
          <cell r="H464">
            <v>4380.6000000000004</v>
          </cell>
          <cell r="I464">
            <v>11273.4624</v>
          </cell>
          <cell r="J464">
            <v>11273.4624</v>
          </cell>
          <cell r="K464">
            <v>0</v>
          </cell>
          <cell r="L464">
            <v>0</v>
          </cell>
          <cell r="M464">
            <v>6642.8610699999999</v>
          </cell>
          <cell r="N464">
            <v>6642.8610699999999</v>
          </cell>
        </row>
        <row r="465">
          <cell r="B465">
            <v>24</v>
          </cell>
          <cell r="C465" t="str">
            <v>ЧЕРНIВЕЦЬКА ОБЛАСТЬ</v>
          </cell>
          <cell r="D465">
            <v>22845873</v>
          </cell>
          <cell r="E465" t="str">
            <v>ЧЕРНIВЕЦЬКА ФIЛIЯ ДОЧIРНЬОЇ КОМПАНIЇ "ГАЗ УКРАЇНИ" НАЦIОНАЛЬНОЇ АКЦIОНЕРНОЇ КОМПАНIЇ "НАФТОГАЗ УКРАЇНИ"</v>
          </cell>
          <cell r="F465">
            <v>1842.2545700000001</v>
          </cell>
          <cell r="G465">
            <v>1794.3452299999999</v>
          </cell>
          <cell r="H465">
            <v>3763.5781499999998</v>
          </cell>
          <cell r="I465">
            <v>4224.6658399999997</v>
          </cell>
          <cell r="J465">
            <v>2430.3206100000002</v>
          </cell>
          <cell r="K465">
            <v>0</v>
          </cell>
          <cell r="L465">
            <v>0</v>
          </cell>
          <cell r="M465">
            <v>523.84969999999998</v>
          </cell>
          <cell r="N465">
            <v>461.08769000000001</v>
          </cell>
        </row>
        <row r="466">
          <cell r="B466">
            <v>24</v>
          </cell>
          <cell r="C466" t="str">
            <v>ЧЕРНIВЕЦЬКА ОБЛАСТЬ</v>
          </cell>
          <cell r="D466">
            <v>3361780</v>
          </cell>
          <cell r="E466" t="str">
            <v>ДЕРЖАВНЕ КОМУНАЛЬНЕ ПIДПРИЄМСТВО "ЧЕРНIВЦIВОДОКАНАЛ"</v>
          </cell>
          <cell r="F466">
            <v>1922.8754799999999</v>
          </cell>
          <cell r="G466">
            <v>3467.2079100000001</v>
          </cell>
          <cell r="H466">
            <v>747.80339000000004</v>
          </cell>
          <cell r="I466">
            <v>4092.1873500000002</v>
          </cell>
          <cell r="J466">
            <v>624.97943999999995</v>
          </cell>
          <cell r="K466">
            <v>1140.7076</v>
          </cell>
          <cell r="L466">
            <v>-2708.4110000000001</v>
          </cell>
          <cell r="M466">
            <v>3.9653299999999998</v>
          </cell>
          <cell r="N466">
            <v>2.9312999999999998</v>
          </cell>
        </row>
        <row r="467">
          <cell r="B467">
            <v>24</v>
          </cell>
          <cell r="C467" t="str">
            <v>ЧЕРНIВЕЦЬКА ОБЛАСТЬ</v>
          </cell>
          <cell r="D467">
            <v>21434932</v>
          </cell>
          <cell r="E467" t="str">
            <v>ЧЕРНIВЕЦЬКА ФIЛIЯ ЗАТ "УКРАЇНСЬКИЙ МОБIЛЬНИЙ ЗВ'ЯЗОК"</v>
          </cell>
          <cell r="F467">
            <v>3957.51</v>
          </cell>
          <cell r="G467">
            <v>3957.51</v>
          </cell>
          <cell r="H467">
            <v>3948.375</v>
          </cell>
          <cell r="I467">
            <v>3948.375</v>
          </cell>
          <cell r="J467">
            <v>-9.1349999999999998</v>
          </cell>
          <cell r="K467">
            <v>0</v>
          </cell>
          <cell r="L467">
            <v>0</v>
          </cell>
          <cell r="M467">
            <v>7.2749999999999995E-2</v>
          </cell>
          <cell r="N467">
            <v>0</v>
          </cell>
        </row>
        <row r="468">
          <cell r="B468">
            <v>24</v>
          </cell>
          <cell r="C468" t="str">
            <v>ЧЕРНIВЕЦЬКА ОБЛАСТЬ</v>
          </cell>
          <cell r="D468">
            <v>14262749</v>
          </cell>
          <cell r="E468" t="str">
            <v>ЗАКРИТЕ АКЦIОНЕРНЕ ТОВАРИСТВО "ТРАНСМОСТ "</v>
          </cell>
          <cell r="F468">
            <v>1030.84907</v>
          </cell>
          <cell r="G468">
            <v>2572.2542400000002</v>
          </cell>
          <cell r="H468">
            <v>4918.9417100000001</v>
          </cell>
          <cell r="I468">
            <v>3875.1493999999998</v>
          </cell>
          <cell r="J468">
            <v>1302.89516</v>
          </cell>
          <cell r="K468">
            <v>0</v>
          </cell>
          <cell r="L468">
            <v>0</v>
          </cell>
          <cell r="M468">
            <v>520.10009000000002</v>
          </cell>
          <cell r="N468">
            <v>-1043.7923000000001</v>
          </cell>
        </row>
        <row r="469">
          <cell r="B469">
            <v>24</v>
          </cell>
          <cell r="C469" t="str">
            <v>ЧЕРНIВЕЦЬКА ОБЛАСТЬ</v>
          </cell>
          <cell r="D469">
            <v>22836526</v>
          </cell>
          <cell r="E469" t="str">
            <v>ТОВАРИСТВО З ОБМЕЖЕНОЮ ВIДПОВIДАЛЬНIСТЮ ВИРОБНИЧО-КОМЕРЦIЙНЕ ТОВАРИСТВО "АРГО"</v>
          </cell>
          <cell r="F469">
            <v>2652.1979900000001</v>
          </cell>
          <cell r="G469">
            <v>4941.6566700000003</v>
          </cell>
          <cell r="H469">
            <v>2886.45253</v>
          </cell>
          <cell r="I469">
            <v>3633.6375499999999</v>
          </cell>
          <cell r="J469">
            <v>-1308.0191</v>
          </cell>
          <cell r="K469">
            <v>0</v>
          </cell>
          <cell r="L469">
            <v>0</v>
          </cell>
          <cell r="M469">
            <v>5196.7836900000002</v>
          </cell>
          <cell r="N469">
            <v>-399.03823999999997</v>
          </cell>
        </row>
        <row r="470">
          <cell r="B470">
            <v>24</v>
          </cell>
          <cell r="C470" t="str">
            <v>ЧЕРНIВЕЦЬКА ОБЛАСТЬ</v>
          </cell>
          <cell r="D470">
            <v>5508177</v>
          </cell>
          <cell r="E470" t="str">
            <v>ВIДКРИТЕ АКЦIОНЕРНЕ ТОВАРИСТВО "ЧЕРНIВЕЦЬКИЙ ЦЕГЕЛЬНИЙ ЗАВОД № 3"</v>
          </cell>
          <cell r="F470">
            <v>2089.78656</v>
          </cell>
          <cell r="G470">
            <v>3246.2359999999999</v>
          </cell>
          <cell r="H470">
            <v>4538.1342699999996</v>
          </cell>
          <cell r="I470">
            <v>3474.91977</v>
          </cell>
          <cell r="J470">
            <v>228.68377000000001</v>
          </cell>
          <cell r="K470">
            <v>0</v>
          </cell>
          <cell r="L470">
            <v>0</v>
          </cell>
          <cell r="M470">
            <v>588.88991999999996</v>
          </cell>
          <cell r="N470">
            <v>-903.21450000000004</v>
          </cell>
        </row>
        <row r="471">
          <cell r="B471">
            <v>24</v>
          </cell>
          <cell r="C471" t="str">
            <v>ЧЕРНIВЕЦЬКА ОБЛАСТЬ</v>
          </cell>
          <cell r="D471">
            <v>22849693</v>
          </cell>
          <cell r="E471" t="str">
            <v>КОМУНАЛЬНЕ ПIДПРИЄМСТВО МIСЬКИЙ ТОРГОВИЙ КОМПЛЕКС "КАЛИНIВСЬКИЙ РИНОК"</v>
          </cell>
          <cell r="F471">
            <v>2828.9444600000002</v>
          </cell>
          <cell r="G471">
            <v>2442.1149999999998</v>
          </cell>
          <cell r="H471">
            <v>3270.3362999999999</v>
          </cell>
          <cell r="I471">
            <v>3390.8724000000002</v>
          </cell>
          <cell r="J471">
            <v>948.75739999999996</v>
          </cell>
          <cell r="K471">
            <v>0</v>
          </cell>
          <cell r="L471">
            <v>0</v>
          </cell>
          <cell r="M471">
            <v>431.22030999999998</v>
          </cell>
          <cell r="N471">
            <v>420.53609999999998</v>
          </cell>
        </row>
        <row r="472">
          <cell r="B472">
            <v>24</v>
          </cell>
          <cell r="C472" t="str">
            <v>ЧЕРНIВЕЦЬКА ОБЛАСТЬ</v>
          </cell>
          <cell r="D472">
            <v>30208421</v>
          </cell>
          <cell r="E472" t="str">
            <v>ТОВАРИСТВО З ОБМЕЖЕНОЮ ВIДПОВIДАЛЬНIСТЮ "РОМА"</v>
          </cell>
          <cell r="F472">
            <v>2231.5182300000001</v>
          </cell>
          <cell r="G472">
            <v>2584.4652099999998</v>
          </cell>
          <cell r="H472">
            <v>2687.31846</v>
          </cell>
          <cell r="I472">
            <v>3098.8471199999999</v>
          </cell>
          <cell r="J472">
            <v>514.38190999999995</v>
          </cell>
          <cell r="K472">
            <v>0</v>
          </cell>
          <cell r="L472">
            <v>0</v>
          </cell>
          <cell r="M472">
            <v>211.85239999999999</v>
          </cell>
          <cell r="N472">
            <v>161.38847999999999</v>
          </cell>
        </row>
        <row r="473">
          <cell r="B473">
            <v>24</v>
          </cell>
          <cell r="C473" t="str">
            <v>ЧЕРНIВЕЦЬКА ОБЛАСТЬ</v>
          </cell>
          <cell r="D473">
            <v>14257808</v>
          </cell>
          <cell r="E473" t="str">
            <v>ПРИВАТНЕ ПIДПРИЄМСТВО "КОЛОС"</v>
          </cell>
          <cell r="F473">
            <v>1394.90509</v>
          </cell>
          <cell r="G473">
            <v>1425.9206200000001</v>
          </cell>
          <cell r="H473">
            <v>2640.4659900000001</v>
          </cell>
          <cell r="I473">
            <v>2701.61931</v>
          </cell>
          <cell r="J473">
            <v>1275.6986899999999</v>
          </cell>
          <cell r="K473">
            <v>0</v>
          </cell>
          <cell r="L473">
            <v>0</v>
          </cell>
          <cell r="M473">
            <v>150.01609999999999</v>
          </cell>
          <cell r="N473">
            <v>61.152009999999997</v>
          </cell>
        </row>
        <row r="474">
          <cell r="B474">
            <v>24</v>
          </cell>
          <cell r="C474" t="str">
            <v>ЧЕРНIВЕЦЬКА ОБЛАСТЬ</v>
          </cell>
          <cell r="D474">
            <v>5431689</v>
          </cell>
          <cell r="E474" t="str">
            <v>ОБЛАСНЕ ДЕРЖАВНЕ КОМУНАЛЬНЕ ПIДПРИЄМСТВО "ЧЕРНIВЦIОБЛТЕПЛОМЕРЕЖА"</v>
          </cell>
          <cell r="F474">
            <v>2193.45921</v>
          </cell>
          <cell r="G474">
            <v>2151.2609400000001</v>
          </cell>
          <cell r="H474">
            <v>2584.7741500000002</v>
          </cell>
          <cell r="I474">
            <v>2621.8796299999999</v>
          </cell>
          <cell r="J474">
            <v>470.61869000000002</v>
          </cell>
          <cell r="K474">
            <v>0</v>
          </cell>
          <cell r="L474">
            <v>-34.788580000000003</v>
          </cell>
          <cell r="M474">
            <v>0</v>
          </cell>
          <cell r="N474">
            <v>-2.44258</v>
          </cell>
        </row>
        <row r="475">
          <cell r="B475">
            <v>24</v>
          </cell>
          <cell r="C475" t="str">
            <v>ЧЕРНIВЕЦЬКА ОБЛАСТЬ</v>
          </cell>
          <cell r="D475">
            <v>21438976</v>
          </cell>
          <cell r="E475" t="str">
            <v>ДЕРЖАВНЕ ПIДПРИЄМСТВО БЕРЕГОМЕТСЬКЕ ДЕРЖАВНЕ ЛIСОМИСЛИВСЬКЕ ГОСПОДАРСТВО</v>
          </cell>
          <cell r="F475">
            <v>2350.4519399999999</v>
          </cell>
          <cell r="G475">
            <v>2466.8040599999999</v>
          </cell>
          <cell r="H475">
            <v>2543.62444</v>
          </cell>
          <cell r="I475">
            <v>2497.7177799999999</v>
          </cell>
          <cell r="J475">
            <v>30.913720000000001</v>
          </cell>
          <cell r="K475">
            <v>0</v>
          </cell>
          <cell r="L475">
            <v>0</v>
          </cell>
          <cell r="M475">
            <v>72.046719999999993</v>
          </cell>
          <cell r="N475">
            <v>-47.811660000000003</v>
          </cell>
        </row>
        <row r="476">
          <cell r="B476">
            <v>24</v>
          </cell>
          <cell r="C476" t="str">
            <v>ЧЕРНIВЕЦЬКА ОБЛАСТЬ</v>
          </cell>
          <cell r="D476">
            <v>31963989</v>
          </cell>
          <cell r="E476" t="str">
            <v>ДОЧIРНЄ ПIДПРИЄМСТВО "ЧЕРНIВЕЦЬКИЙ ОБЛАВТОДОР" ВАТ "ДАК "АВТОМОБIЛЬНI ДОРОГИ УКРАЇНИ"</v>
          </cell>
          <cell r="F476">
            <v>1891.0069800000001</v>
          </cell>
          <cell r="G476">
            <v>1626.47</v>
          </cell>
          <cell r="H476">
            <v>2441.9055199999998</v>
          </cell>
          <cell r="I476">
            <v>2435.92128</v>
          </cell>
          <cell r="J476">
            <v>809.45128</v>
          </cell>
          <cell r="K476">
            <v>0</v>
          </cell>
          <cell r="L476">
            <v>0</v>
          </cell>
          <cell r="M476">
            <v>38.98789</v>
          </cell>
          <cell r="N476">
            <v>-8.8655500000000007</v>
          </cell>
        </row>
        <row r="477">
          <cell r="B477">
            <v>24</v>
          </cell>
          <cell r="C477" t="str">
            <v>ЧЕРНIВЕЦЬКА ОБЛАСТЬ</v>
          </cell>
          <cell r="D477">
            <v>23250627</v>
          </cell>
          <cell r="E477" t="str">
            <v>ТОВАРИСТВО З ОБМЕЖЕНОЮ ВIДПОВIДАЛЬНIСТЮ "ДЕФIС"</v>
          </cell>
          <cell r="F477">
            <v>1550.5737099999999</v>
          </cell>
          <cell r="G477">
            <v>1629.0257899999999</v>
          </cell>
          <cell r="H477">
            <v>1432.0325600000001</v>
          </cell>
          <cell r="I477">
            <v>1905.2969700000001</v>
          </cell>
          <cell r="J477">
            <v>276.27118000000002</v>
          </cell>
          <cell r="K477">
            <v>0</v>
          </cell>
          <cell r="L477">
            <v>0</v>
          </cell>
          <cell r="M477">
            <v>105.26606</v>
          </cell>
          <cell r="N477">
            <v>98.058710000000005</v>
          </cell>
        </row>
        <row r="478">
          <cell r="B478">
            <v>24</v>
          </cell>
          <cell r="C478" t="str">
            <v>ЧЕРНIВЕЦЬКА ОБЛАСТЬ</v>
          </cell>
          <cell r="D478">
            <v>30045061</v>
          </cell>
          <cell r="E478" t="str">
            <v>ТОВАРИСТВО З ОБМЕЖЕНОЮ ВIДПОВIДАЛЬНIСТЮ "МАШЗАВОД"</v>
          </cell>
          <cell r="F478">
            <v>4450.0643600000003</v>
          </cell>
          <cell r="G478">
            <v>3192.0785599999999</v>
          </cell>
          <cell r="H478">
            <v>1402.1619800000001</v>
          </cell>
          <cell r="I478">
            <v>1772.77961</v>
          </cell>
          <cell r="J478">
            <v>-1419.299</v>
          </cell>
          <cell r="K478">
            <v>0</v>
          </cell>
          <cell r="L478">
            <v>0</v>
          </cell>
          <cell r="M478">
            <v>484.79694000000001</v>
          </cell>
          <cell r="N478">
            <v>369.35118999999997</v>
          </cell>
        </row>
        <row r="479">
          <cell r="B479">
            <v>24</v>
          </cell>
          <cell r="C479" t="str">
            <v>ЧЕРНIВЕЦЬКА ОБЛАСТЬ</v>
          </cell>
          <cell r="D479">
            <v>21440625</v>
          </cell>
          <cell r="E479" t="str">
            <v>ДЕРЖАВНЕ ЛIСОГОСПОДАРСЬКЕ ПIДПРИЄМСТВО "ДЕРЖЛIСГОСП"</v>
          </cell>
          <cell r="F479">
            <v>1513.6142500000001</v>
          </cell>
          <cell r="G479">
            <v>1473.0481600000001</v>
          </cell>
          <cell r="H479">
            <v>1765.8849600000001</v>
          </cell>
          <cell r="I479">
            <v>1771.96522</v>
          </cell>
          <cell r="J479">
            <v>298.91705999999999</v>
          </cell>
          <cell r="K479">
            <v>0</v>
          </cell>
          <cell r="L479">
            <v>0</v>
          </cell>
          <cell r="M479">
            <v>5.7297099999999999</v>
          </cell>
          <cell r="N479">
            <v>5.5997899999999996</v>
          </cell>
        </row>
        <row r="480">
          <cell r="B480">
            <v>24</v>
          </cell>
          <cell r="C480" t="str">
            <v>ЧЕРНIВЕЦЬКА ОБЛАСТЬ</v>
          </cell>
          <cell r="D480">
            <v>274453</v>
          </cell>
          <cell r="E480" t="str">
            <v>ЧЕРНIВЕЦЬКЕ ЛIСОГОСПОДАРСЬКЕ ДЕРЖАВНЕ ПIДПРИЄМСТВО</v>
          </cell>
          <cell r="F480">
            <v>1381.8336999999999</v>
          </cell>
          <cell r="G480">
            <v>1463.31575</v>
          </cell>
          <cell r="H480">
            <v>1701.17678</v>
          </cell>
          <cell r="I480">
            <v>1739.6740199999999</v>
          </cell>
          <cell r="J480">
            <v>276.35827</v>
          </cell>
          <cell r="K480">
            <v>0</v>
          </cell>
          <cell r="L480">
            <v>0</v>
          </cell>
          <cell r="M480">
            <v>92.611429999999999</v>
          </cell>
          <cell r="N480">
            <v>32.08907</v>
          </cell>
        </row>
        <row r="481">
          <cell r="B481">
            <v>24</v>
          </cell>
          <cell r="C481" t="str">
            <v>ЧЕРНIВЕЦЬКА ОБЛАСТЬ</v>
          </cell>
          <cell r="D481">
            <v>1037595</v>
          </cell>
          <cell r="E481" t="str">
            <v>ВIДКРИТЕ АКЦIОНЕРНЕ ТОВАРИСТВО "ЧЕРНIВЕЦЬКА ПЕРЕСУВНА МЕХАНIЗОВАНА КОЛОНА N 76"</v>
          </cell>
          <cell r="F481">
            <v>2535.4300899999998</v>
          </cell>
          <cell r="G481">
            <v>2713.86175</v>
          </cell>
          <cell r="H481">
            <v>1461.32143</v>
          </cell>
          <cell r="I481">
            <v>1723.4597900000001</v>
          </cell>
          <cell r="J481">
            <v>-990.40196000000003</v>
          </cell>
          <cell r="K481">
            <v>0</v>
          </cell>
          <cell r="L481">
            <v>-22.280999999999999</v>
          </cell>
          <cell r="M481">
            <v>218.86713</v>
          </cell>
          <cell r="N481">
            <v>214.90967000000001</v>
          </cell>
        </row>
        <row r="482">
          <cell r="B482">
            <v>25</v>
          </cell>
          <cell r="C482" t="str">
            <v>ЧЕРНIГIВСЬКА ОБЛАСТЬ</v>
          </cell>
          <cell r="D482">
            <v>14333202</v>
          </cell>
          <cell r="E482" t="str">
            <v>АКЦIОНЕРНЕ ТОВАРИСТВО ЗАКРИТОГО ТИПУ "А/Т ТЮТЮНОВА КОМПАНIЯ "В.А.Т.- ПРИЛУКИ"</v>
          </cell>
          <cell r="F482">
            <v>436439.60399999999</v>
          </cell>
          <cell r="G482">
            <v>440785.30300000001</v>
          </cell>
          <cell r="H482">
            <v>372592.50300000003</v>
          </cell>
          <cell r="I482">
            <v>379998.978</v>
          </cell>
          <cell r="J482">
            <v>-60786.324999999997</v>
          </cell>
          <cell r="K482">
            <v>0</v>
          </cell>
          <cell r="L482">
            <v>0</v>
          </cell>
          <cell r="M482">
            <v>7198.3792599999997</v>
          </cell>
          <cell r="N482">
            <v>2843.4972699999998</v>
          </cell>
        </row>
        <row r="483">
          <cell r="B483">
            <v>25</v>
          </cell>
          <cell r="C483" t="str">
            <v>ЧЕРНIГIВСЬКА ОБЛАСТЬ</v>
          </cell>
          <cell r="D483">
            <v>25881243</v>
          </cell>
          <cell r="E483" t="str">
            <v>ЧЕРНIГIВСЬКЕ ВIДДIЛЕННЯ ВIДКРИТОГО АКЦIОНЕРНОГО ТОВАРИСТВА "САН IНТЕРБРЮ УКРАЇНА"</v>
          </cell>
          <cell r="F483">
            <v>2567.8000000000002</v>
          </cell>
          <cell r="G483">
            <v>2730.7</v>
          </cell>
          <cell r="H483">
            <v>66018.006399999998</v>
          </cell>
          <cell r="I483">
            <v>70933.3318</v>
          </cell>
          <cell r="J483">
            <v>68202.631800000003</v>
          </cell>
          <cell r="K483">
            <v>0</v>
          </cell>
          <cell r="L483">
            <v>0</v>
          </cell>
          <cell r="M483">
            <v>5078.2652399999997</v>
          </cell>
          <cell r="N483">
            <v>4915.3253999999997</v>
          </cell>
        </row>
        <row r="484">
          <cell r="B484">
            <v>25</v>
          </cell>
          <cell r="C484" t="str">
            <v>ЧЕРНIГIВСЬКА ОБЛАСТЬ</v>
          </cell>
          <cell r="D484">
            <v>534663345</v>
          </cell>
          <cell r="E484" t="str">
            <v>НАФТОГАЗОВИДОБУВНЕ УПРАВЛIННЯ "ЧЕРНIГIВНАФТОГАЗ" СПIЛЬНА ДIЯЛЬНIСТЬ ЗА ДОГОВОРОМ 35-4</v>
          </cell>
          <cell r="F484">
            <v>25497.472099999999</v>
          </cell>
          <cell r="G484">
            <v>16528.927899999999</v>
          </cell>
          <cell r="H484">
            <v>48203.273699999998</v>
          </cell>
          <cell r="I484">
            <v>52559.2569</v>
          </cell>
          <cell r="J484">
            <v>36030.328999999998</v>
          </cell>
          <cell r="K484">
            <v>0</v>
          </cell>
          <cell r="L484">
            <v>0</v>
          </cell>
          <cell r="M484">
            <v>4600.8062600000003</v>
          </cell>
          <cell r="N484">
            <v>4355.9832399999996</v>
          </cell>
        </row>
        <row r="485">
          <cell r="B485">
            <v>25</v>
          </cell>
          <cell r="C485" t="str">
            <v>ЧЕРНIГIВСЬКА ОБЛАСТЬ</v>
          </cell>
          <cell r="D485">
            <v>136573</v>
          </cell>
          <cell r="E485" t="str">
            <v>СТРУКТУРНИЙ ПIДРОЗДIЛ НАФТОГАЗОВИДОБУВНЕ УПРАВЛIННЯ "ЧЕРНIГIВНАФТОГАЗ" ВАТ "УКРНАФТА"</v>
          </cell>
          <cell r="F485">
            <v>114306.303</v>
          </cell>
          <cell r="G485">
            <v>114358.78200000001</v>
          </cell>
          <cell r="H485">
            <v>33367.024899999997</v>
          </cell>
          <cell r="I485">
            <v>37880.766799999998</v>
          </cell>
          <cell r="J485">
            <v>-76478.014999999999</v>
          </cell>
          <cell r="K485">
            <v>0</v>
          </cell>
          <cell r="L485">
            <v>0</v>
          </cell>
          <cell r="M485">
            <v>5212.9195200000004</v>
          </cell>
          <cell r="N485">
            <v>4511.0806300000004</v>
          </cell>
        </row>
        <row r="486">
          <cell r="B486">
            <v>25</v>
          </cell>
          <cell r="C486" t="str">
            <v>ЧЕРНIГIВСЬКА ОБЛАСТЬ</v>
          </cell>
          <cell r="D486">
            <v>560242372</v>
          </cell>
          <cell r="E486" t="str">
            <v>ВIДКРИТЕ АКЦIОНЕРНЕ ТОВАРИСТВО "ГАЛС-К" УГОДА ПРО СПIЛЬНУ ДIЯЛЬНIСТЬ</v>
          </cell>
          <cell r="F486">
            <v>45063.347300000001</v>
          </cell>
          <cell r="G486">
            <v>36017.832600000002</v>
          </cell>
          <cell r="H486">
            <v>33470.520799999998</v>
          </cell>
          <cell r="I486">
            <v>37402.9519</v>
          </cell>
          <cell r="J486">
            <v>1385.11922</v>
          </cell>
          <cell r="K486">
            <v>0</v>
          </cell>
          <cell r="L486">
            <v>0</v>
          </cell>
          <cell r="M486">
            <v>3932.4310300000002</v>
          </cell>
          <cell r="N486">
            <v>3932.1187</v>
          </cell>
        </row>
        <row r="487">
          <cell r="B487">
            <v>25</v>
          </cell>
          <cell r="C487" t="str">
            <v>ЧЕРНIГIВСЬКА ОБЛАСТЬ</v>
          </cell>
          <cell r="D487">
            <v>5517564</v>
          </cell>
          <cell r="E487" t="str">
            <v>ЗАКРИТЕ АКЦIОНЕРНЕ ТОВАРИСТВО "ЧЕРНIГIВСЬКИЙ ПИВКОМБIНАТ "ДЕСНА"</v>
          </cell>
          <cell r="F487">
            <v>96471.9902</v>
          </cell>
          <cell r="G487">
            <v>96453.938899999994</v>
          </cell>
          <cell r="H487">
            <v>22910.749100000001</v>
          </cell>
          <cell r="I487">
            <v>22556.345399999998</v>
          </cell>
          <cell r="J487">
            <v>-73897.593999999997</v>
          </cell>
          <cell r="K487">
            <v>0</v>
          </cell>
          <cell r="L487">
            <v>0</v>
          </cell>
          <cell r="M487">
            <v>0</v>
          </cell>
          <cell r="N487">
            <v>-4.09171</v>
          </cell>
        </row>
        <row r="488">
          <cell r="B488">
            <v>25</v>
          </cell>
          <cell r="C488" t="str">
            <v>ЧЕРНIГIВСЬКА ОБЛАСТЬ</v>
          </cell>
          <cell r="D488">
            <v>136875</v>
          </cell>
          <cell r="E488" t="str">
            <v>ГНIДИНЦВСЬКИЙ ГАЗОПЕРЕРОБНИЙ ЗАВОД ВДКРИТОГО АКЦОНЕРНОГО ТОВАРИСТВА "УКРНАФТА"</v>
          </cell>
          <cell r="F488">
            <v>14820.1394</v>
          </cell>
          <cell r="G488">
            <v>14820.1394</v>
          </cell>
          <cell r="H488">
            <v>19309.853999999999</v>
          </cell>
          <cell r="I488">
            <v>21611.232100000001</v>
          </cell>
          <cell r="J488">
            <v>6791.09267</v>
          </cell>
          <cell r="K488">
            <v>0</v>
          </cell>
          <cell r="L488">
            <v>0</v>
          </cell>
          <cell r="M488">
            <v>2301.3780000000002</v>
          </cell>
          <cell r="N488">
            <v>2301.3780000000002</v>
          </cell>
        </row>
        <row r="489">
          <cell r="B489">
            <v>25</v>
          </cell>
          <cell r="C489" t="str">
            <v>ЧЕРНIГIВСЬКА ОБЛАСТЬ</v>
          </cell>
          <cell r="D489">
            <v>26333503</v>
          </cell>
          <cell r="E489" t="str">
            <v>ПРЕДСТАВНИЦТВО "РЕГАЛ ПЕТРОЛЕУМ КОРПОРЕЙШН ЛIМIТЕД"</v>
          </cell>
          <cell r="F489">
            <v>0</v>
          </cell>
          <cell r="G489">
            <v>0</v>
          </cell>
          <cell r="H489">
            <v>18526.297299999998</v>
          </cell>
          <cell r="I489">
            <v>20257.547299999998</v>
          </cell>
          <cell r="J489">
            <v>20257.547299999998</v>
          </cell>
          <cell r="K489">
            <v>0</v>
          </cell>
          <cell r="L489">
            <v>0</v>
          </cell>
          <cell r="M489">
            <v>2031.3058599999999</v>
          </cell>
          <cell r="N489">
            <v>2031.2512999999999</v>
          </cell>
        </row>
        <row r="490">
          <cell r="B490">
            <v>25</v>
          </cell>
          <cell r="C490" t="str">
            <v>ЧЕРНIГIВСЬКА ОБЛАСТЬ</v>
          </cell>
          <cell r="D490">
            <v>22815333</v>
          </cell>
          <cell r="E490" t="str">
            <v>ВIДКРИТЕ АКЦIОНЕРНЕ ТОВАРИСТВО ЕНЕРГОПОСТАЧАЛЬНА КОМПАНIЯ "ЧЕРНIГIВОБЛЕНЕРГО"</v>
          </cell>
          <cell r="F490">
            <v>14695.0067</v>
          </cell>
          <cell r="G490">
            <v>14890.695299999999</v>
          </cell>
          <cell r="H490">
            <v>14921.22</v>
          </cell>
          <cell r="I490">
            <v>16023.4938</v>
          </cell>
          <cell r="J490">
            <v>1132.7984200000001</v>
          </cell>
          <cell r="K490">
            <v>0</v>
          </cell>
          <cell r="L490">
            <v>0</v>
          </cell>
          <cell r="M490">
            <v>1347.86735</v>
          </cell>
          <cell r="N490">
            <v>1102.2737199999999</v>
          </cell>
        </row>
        <row r="491">
          <cell r="B491">
            <v>25</v>
          </cell>
          <cell r="C491" t="str">
            <v>ЧЕРНIГIВСЬКА ОБЛАСТЬ</v>
          </cell>
          <cell r="D491">
            <v>375361</v>
          </cell>
          <cell r="E491" t="str">
            <v>ДЕРЖАВНЕ ПIДПРИЄМСТВО "IЧНЯНСЬКИЙ СПИРТОВИЙ ЗАВОД"</v>
          </cell>
          <cell r="F491">
            <v>13036.0473</v>
          </cell>
          <cell r="G491">
            <v>13138.290499999999</v>
          </cell>
          <cell r="H491">
            <v>14935.8303</v>
          </cell>
          <cell r="I491">
            <v>15630.551299999999</v>
          </cell>
          <cell r="J491">
            <v>2492.2607899999998</v>
          </cell>
          <cell r="K491">
            <v>0</v>
          </cell>
          <cell r="L491">
            <v>0</v>
          </cell>
          <cell r="M491">
            <v>274.81966999999997</v>
          </cell>
          <cell r="N491">
            <v>262.97944999999999</v>
          </cell>
        </row>
        <row r="492">
          <cell r="B492">
            <v>25</v>
          </cell>
          <cell r="C492" t="str">
            <v>ЧЕРНIГIВСЬКА ОБЛАСТЬ</v>
          </cell>
          <cell r="D492">
            <v>31597869</v>
          </cell>
          <cell r="E492" t="str">
            <v>ЗАКРИТЕ АКЦIОНЕРНЕ ТОВАРИСТВО "ЧЕРНIГIВСЬКIЙ ЛIКЕРО-ГОРIЛЧАНИЙ ЗАВОД "ЧЕРНIГIВСЬКА ГОРIЛКА"</v>
          </cell>
          <cell r="F492">
            <v>13331.194299999999</v>
          </cell>
          <cell r="G492">
            <v>13777.134</v>
          </cell>
          <cell r="H492">
            <v>7964.6346700000004</v>
          </cell>
          <cell r="I492">
            <v>11978.038200000001</v>
          </cell>
          <cell r="J492">
            <v>-1799.0959</v>
          </cell>
          <cell r="K492">
            <v>2.0894499999999998</v>
          </cell>
          <cell r="L492">
            <v>2.0894499999999998</v>
          </cell>
          <cell r="M492">
            <v>3709.4916899999998</v>
          </cell>
          <cell r="N492">
            <v>3516.47955</v>
          </cell>
        </row>
        <row r="493">
          <cell r="B493">
            <v>25</v>
          </cell>
          <cell r="C493" t="str">
            <v>ЧЕРНIГIВСЬКА ОБЛАСТЬ</v>
          </cell>
          <cell r="D493">
            <v>22825155</v>
          </cell>
          <cell r="E493" t="str">
            <v>ТОВАРИСТВО З ОБМЕЖЕНОЮ ВIДПОВIДАЛЬНIСТЮ "ЛТ ЧЕЗАРА"</v>
          </cell>
          <cell r="F493">
            <v>3793.78134</v>
          </cell>
          <cell r="G493">
            <v>3955.6655700000001</v>
          </cell>
          <cell r="H493">
            <v>6701.8207499999999</v>
          </cell>
          <cell r="I493">
            <v>6850.0771000000004</v>
          </cell>
          <cell r="J493">
            <v>2894.4115299999999</v>
          </cell>
          <cell r="K493">
            <v>0</v>
          </cell>
          <cell r="L493">
            <v>0</v>
          </cell>
          <cell r="M493">
            <v>365.21721000000002</v>
          </cell>
          <cell r="N493">
            <v>148.25635</v>
          </cell>
        </row>
        <row r="494">
          <cell r="B494">
            <v>25</v>
          </cell>
          <cell r="C494" t="str">
            <v>ЧЕРНIГIВСЬКА ОБЛАСТЬ</v>
          </cell>
          <cell r="D494">
            <v>536507917</v>
          </cell>
          <cell r="E494" t="str">
            <v>ДОГОВIР СПIЛЬНОЇ ДIЯЛЬНОСТI ДОЧ ПIДПРИЄМСТВА НАЦIОНАЛЬНОЇ АКЦIОНЕРНОЇ КОМПАНIЇ "НАДРА УКРАЇНИ" "ЧЕРНIГIВНАФТОГАЗГЕОЛОГIЯ" ТА ЗАТ "ГАЗ-МДС"</v>
          </cell>
          <cell r="F494">
            <v>2459.33284</v>
          </cell>
          <cell r="G494">
            <v>2448.56277</v>
          </cell>
          <cell r="H494">
            <v>6623.8473199999999</v>
          </cell>
          <cell r="I494">
            <v>6746.1495199999999</v>
          </cell>
          <cell r="J494">
            <v>4297.5867500000004</v>
          </cell>
          <cell r="K494">
            <v>0</v>
          </cell>
          <cell r="L494">
            <v>0</v>
          </cell>
          <cell r="M494">
            <v>123.32491</v>
          </cell>
          <cell r="N494">
            <v>123.17143</v>
          </cell>
        </row>
        <row r="495">
          <cell r="B495">
            <v>25</v>
          </cell>
          <cell r="C495" t="str">
            <v>ЧЕРНIГIВСЬКА ОБЛАСТЬ</v>
          </cell>
          <cell r="D495">
            <v>33144497</v>
          </cell>
          <cell r="E495" t="str">
            <v>ФIЛIЯ "БУДIВЕЛЬНЕ УПРАВЛIННЯ "ДНIПРО-МIСТ" ТОВАРИСТВА З ОБМЕЖЕНОЮ ВIДПОВIДАЛЬНIСТЮ "БМК ПЛАНЕТА-МIСТ"</v>
          </cell>
          <cell r="F495">
            <v>2774.9816300000002</v>
          </cell>
          <cell r="G495">
            <v>2774.3910000000001</v>
          </cell>
          <cell r="H495">
            <v>6603.03251</v>
          </cell>
          <cell r="I495">
            <v>6603.1025099999997</v>
          </cell>
          <cell r="J495">
            <v>3828.7115100000001</v>
          </cell>
          <cell r="K495">
            <v>0</v>
          </cell>
          <cell r="L495">
            <v>0</v>
          </cell>
          <cell r="M495">
            <v>9.0300000000000005E-2</v>
          </cell>
          <cell r="N495">
            <v>6.9989999999999997E-2</v>
          </cell>
        </row>
        <row r="496">
          <cell r="B496">
            <v>25</v>
          </cell>
          <cell r="C496" t="str">
            <v>ЧЕРНIГIВСЬКА ОБЛАСТЬ</v>
          </cell>
          <cell r="D496">
            <v>3357671</v>
          </cell>
          <cell r="E496" t="str">
            <v>ВIДКРИТЕ АКЦIОНЕРНЕ ТОВАРИСТВО "ОБЛТЕПЛОКОМУНЕНЕРГО"</v>
          </cell>
          <cell r="F496">
            <v>5597.6605200000004</v>
          </cell>
          <cell r="G496">
            <v>3647.7261800000001</v>
          </cell>
          <cell r="H496">
            <v>3121.90319</v>
          </cell>
          <cell r="I496">
            <v>5320.7355299999999</v>
          </cell>
          <cell r="J496">
            <v>1673.00935</v>
          </cell>
          <cell r="K496">
            <v>0</v>
          </cell>
          <cell r="L496">
            <v>-2851.7193000000002</v>
          </cell>
          <cell r="M496">
            <v>3.1269999999999999E-2</v>
          </cell>
          <cell r="N496">
            <v>0.03</v>
          </cell>
        </row>
        <row r="497">
          <cell r="B497">
            <v>25</v>
          </cell>
          <cell r="C497" t="str">
            <v>ЧЕРНIГIВСЬКА ОБЛАСТЬ</v>
          </cell>
          <cell r="D497">
            <v>3358222</v>
          </cell>
          <cell r="E497" t="str">
            <v>КОМУНАЛЬНЕ ПIДПРИЄМСТВО "ЧЕРНIГIВВОДОКАНАЛ" ЧЕРНIГIВСЬКОЇ МIСЬКОЇ РАДИ</v>
          </cell>
          <cell r="F497">
            <v>3078.02909</v>
          </cell>
          <cell r="G497">
            <v>3035.3901300000002</v>
          </cell>
          <cell r="H497">
            <v>3611.9479200000001</v>
          </cell>
          <cell r="I497">
            <v>4575.4093499999999</v>
          </cell>
          <cell r="J497">
            <v>1540.0192199999999</v>
          </cell>
          <cell r="K497">
            <v>0</v>
          </cell>
          <cell r="L497">
            <v>0</v>
          </cell>
          <cell r="M497">
            <v>966.86006999999995</v>
          </cell>
          <cell r="N497">
            <v>962.71618999999998</v>
          </cell>
        </row>
        <row r="498">
          <cell r="B498">
            <v>25</v>
          </cell>
          <cell r="C498" t="str">
            <v>ЧЕРНIГIВСЬКА ОБЛАСТЬ</v>
          </cell>
          <cell r="D498">
            <v>32016315</v>
          </cell>
          <cell r="E498" t="str">
            <v>ДОЧIРНЄ ПIДПРИЄМСТВО "ЧЕРНIГIВСЬКИЙ ОБЛАВТОДОР" ВIДКРИТОГО АКЦIОНЕРНОГО ТОВАРИСТВА "ДЕРЖАВНА АКЦIОНЕРНА КОМПАНIЯ "АВТОМОБIЛЬНI ДОРОГИ УКРАЇНИ"</v>
          </cell>
          <cell r="F498">
            <v>4372.9549200000001</v>
          </cell>
          <cell r="G498">
            <v>4366.9624199999998</v>
          </cell>
          <cell r="H498">
            <v>4262.3882299999996</v>
          </cell>
          <cell r="I498">
            <v>4237.2055099999998</v>
          </cell>
          <cell r="J498">
            <v>-129.75691</v>
          </cell>
          <cell r="K498">
            <v>0</v>
          </cell>
          <cell r="L498">
            <v>0</v>
          </cell>
          <cell r="M498">
            <v>0.74228000000000005</v>
          </cell>
          <cell r="N498">
            <v>-25.18272</v>
          </cell>
        </row>
        <row r="499">
          <cell r="B499">
            <v>25</v>
          </cell>
          <cell r="C499" t="str">
            <v>ЧЕРНIГIВСЬКА ОБЛАСТЬ</v>
          </cell>
          <cell r="D499">
            <v>30731879</v>
          </cell>
          <cell r="E499" t="str">
            <v>ЗАКРИТЕ АКЦIОНЕРНЕ ТОВАРИСТВО "ШЛЯХО-БУДIВЕЛЬНЕ УПРАВЛIННЯ N 14"</v>
          </cell>
          <cell r="F499">
            <v>3604.5212900000001</v>
          </cell>
          <cell r="G499">
            <v>2919.8144600000001</v>
          </cell>
          <cell r="H499">
            <v>4105.3117099999999</v>
          </cell>
          <cell r="I499">
            <v>4202.3619699999999</v>
          </cell>
          <cell r="J499">
            <v>1282.5475100000001</v>
          </cell>
          <cell r="K499">
            <v>0</v>
          </cell>
          <cell r="L499">
            <v>0</v>
          </cell>
          <cell r="M499">
            <v>100.01045999999999</v>
          </cell>
          <cell r="N499">
            <v>97.050259999999994</v>
          </cell>
        </row>
        <row r="500">
          <cell r="B500">
            <v>25</v>
          </cell>
          <cell r="C500" t="str">
            <v>ЧЕРНIГIВСЬКА ОБЛАСТЬ</v>
          </cell>
          <cell r="D500">
            <v>31188527</v>
          </cell>
          <cell r="E500" t="str">
            <v>ЗАКРИТЕ АКЦIОНЕРНЕ ТОВАРИСТВО "ТФ КАБЕЛЬ"</v>
          </cell>
          <cell r="F500">
            <v>2112.1568600000001</v>
          </cell>
          <cell r="G500">
            <v>2109.1067400000002</v>
          </cell>
          <cell r="H500">
            <v>3329.9954699999998</v>
          </cell>
          <cell r="I500">
            <v>3611.4737500000001</v>
          </cell>
          <cell r="J500">
            <v>1502.3670099999999</v>
          </cell>
          <cell r="K500">
            <v>0</v>
          </cell>
          <cell r="L500">
            <v>0</v>
          </cell>
          <cell r="M500">
            <v>282.00035000000003</v>
          </cell>
          <cell r="N500">
            <v>281.47815000000003</v>
          </cell>
        </row>
        <row r="501">
          <cell r="B501">
            <v>25</v>
          </cell>
          <cell r="C501" t="str">
            <v>ЧЕРНIГIВСЬКА ОБЛАСТЬ</v>
          </cell>
          <cell r="D501">
            <v>3358104</v>
          </cell>
          <cell r="E501" t="str">
            <v>ВIДКРИТЕ АКЦIОНЕРНЕ ТОВАРИСТВО ПО ГАЗОПОСТАЧАННЮ ТА ГАЗИФIКАЦIЇ "ЧЕРНIГIВГАЗ"</v>
          </cell>
          <cell r="F501">
            <v>6147.6400800000001</v>
          </cell>
          <cell r="G501">
            <v>6344.3168400000004</v>
          </cell>
          <cell r="H501">
            <v>3113.8054999999999</v>
          </cell>
          <cell r="I501">
            <v>3487.04682</v>
          </cell>
          <cell r="J501">
            <v>-2857.27</v>
          </cell>
          <cell r="K501">
            <v>0</v>
          </cell>
          <cell r="L501">
            <v>-39.150010000000002</v>
          </cell>
          <cell r="M501">
            <v>385.91719999999998</v>
          </cell>
          <cell r="N501">
            <v>334.09100000000001</v>
          </cell>
        </row>
        <row r="502">
          <cell r="B502">
            <v>26</v>
          </cell>
          <cell r="C502" t="str">
            <v>М.КИЇВ</v>
          </cell>
          <cell r="D502">
            <v>20077720</v>
          </cell>
          <cell r="E502" t="str">
            <v>НАЦIОНАЛЬНА АКЦIОНЕРНА КОМПАНIЯ "НАФТОГАЗ УКРАЇНИ"</v>
          </cell>
          <cell r="F502">
            <v>4904370.83</v>
          </cell>
          <cell r="G502">
            <v>5326303.6399999997</v>
          </cell>
          <cell r="H502">
            <v>3546498.52</v>
          </cell>
          <cell r="I502">
            <v>6437580.6900000004</v>
          </cell>
          <cell r="J502">
            <v>1111277.05</v>
          </cell>
          <cell r="K502">
            <v>1634179.7</v>
          </cell>
          <cell r="L502">
            <v>-2409653.7999999998</v>
          </cell>
          <cell r="M502">
            <v>21560.268</v>
          </cell>
          <cell r="N502">
            <v>-110617.76</v>
          </cell>
        </row>
        <row r="503">
          <cell r="B503">
            <v>26</v>
          </cell>
          <cell r="C503" t="str">
            <v>М.КИЇВ</v>
          </cell>
          <cell r="D503">
            <v>135390</v>
          </cell>
          <cell r="E503" t="str">
            <v>ВIДКРИТЕ АКЦIОНЕРНЕ ТОВАРИСТВО "УКРНАФТА"</v>
          </cell>
          <cell r="F503">
            <v>1461937.47</v>
          </cell>
          <cell r="G503">
            <v>1444889.8</v>
          </cell>
          <cell r="H503">
            <v>1857091.17</v>
          </cell>
          <cell r="I503">
            <v>1970056.57</v>
          </cell>
          <cell r="J503">
            <v>525166.77599999995</v>
          </cell>
          <cell r="K503">
            <v>0</v>
          </cell>
          <cell r="L503">
            <v>-5.20113</v>
          </cell>
          <cell r="M503">
            <v>133274.12400000001</v>
          </cell>
          <cell r="N503">
            <v>113113.773</v>
          </cell>
        </row>
        <row r="504">
          <cell r="B504">
            <v>26</v>
          </cell>
          <cell r="C504" t="str">
            <v>М.КИЇВ</v>
          </cell>
          <cell r="D504">
            <v>24584661</v>
          </cell>
          <cell r="E504" t="str">
            <v>ДЕРЖАВНЕ ПIДПРИЄМСТВО "НАЦIОНАЛЬНА АТОМНА ЕНЕРГОГЕНЕРУЮЧА КОМПАНIЯ "ЕНЕРГОАТОМ"</v>
          </cell>
          <cell r="F504">
            <v>898843.33</v>
          </cell>
          <cell r="G504">
            <v>1261339.82</v>
          </cell>
          <cell r="H504">
            <v>-50544.805</v>
          </cell>
          <cell r="I504">
            <v>1617569.44</v>
          </cell>
          <cell r="J504">
            <v>356229.62099999998</v>
          </cell>
          <cell r="K504">
            <v>0</v>
          </cell>
          <cell r="L504">
            <v>-1294656.1000000001</v>
          </cell>
          <cell r="M504">
            <v>147108.55799999999</v>
          </cell>
          <cell r="N504">
            <v>147099.22399999999</v>
          </cell>
        </row>
        <row r="505">
          <cell r="B505">
            <v>26</v>
          </cell>
          <cell r="C505" t="str">
            <v>М.КИЇВ</v>
          </cell>
          <cell r="D505">
            <v>21673832</v>
          </cell>
          <cell r="E505" t="str">
            <v>ЗАКРИТЕ АКЦIОНЕРНЕ ТОВАРИСТВО "КИЇВСТАР ДЖ. ЕС. ЕМ."</v>
          </cell>
          <cell r="F505">
            <v>770941.03599999996</v>
          </cell>
          <cell r="G505">
            <v>761572.24699999997</v>
          </cell>
          <cell r="H505">
            <v>1434788.94</v>
          </cell>
          <cell r="I505">
            <v>1522089.99</v>
          </cell>
          <cell r="J505">
            <v>760517.74199999997</v>
          </cell>
          <cell r="K505">
            <v>0</v>
          </cell>
          <cell r="L505">
            <v>0</v>
          </cell>
          <cell r="M505">
            <v>87407.441399999996</v>
          </cell>
          <cell r="N505">
            <v>87301.053199999995</v>
          </cell>
        </row>
        <row r="506">
          <cell r="B506">
            <v>26</v>
          </cell>
          <cell r="C506" t="str">
            <v>М.КИЇВ</v>
          </cell>
          <cell r="D506">
            <v>21560766</v>
          </cell>
          <cell r="E506" t="str">
            <v>ВIДКРИТЕ АКЦIОНЕРНЕ ТОВАРИСТВО "УКРТЕЛЕКОМ"</v>
          </cell>
          <cell r="F506">
            <v>681344.05500000005</v>
          </cell>
          <cell r="G506">
            <v>499868.65700000001</v>
          </cell>
          <cell r="H506">
            <v>644136.17799999996</v>
          </cell>
          <cell r="I506">
            <v>696519.74699999997</v>
          </cell>
          <cell r="J506">
            <v>196651.09</v>
          </cell>
          <cell r="K506">
            <v>0</v>
          </cell>
          <cell r="L506">
            <v>0</v>
          </cell>
          <cell r="M506">
            <v>54021.140899999999</v>
          </cell>
          <cell r="N506">
            <v>52383.568500000001</v>
          </cell>
        </row>
        <row r="507">
          <cell r="B507">
            <v>26</v>
          </cell>
          <cell r="C507" t="str">
            <v>М.КИЇВ</v>
          </cell>
          <cell r="D507">
            <v>14333937</v>
          </cell>
          <cell r="E507" t="str">
            <v>ЗАКРИТЕ АКЦIОНЕРНЕ ТОВАРИСТВО "УКРАЇНСЬКИЙ МОБIЛЬНИЙ ЗВ'ЯЗОК"</v>
          </cell>
          <cell r="F507">
            <v>635453.63600000006</v>
          </cell>
          <cell r="G507">
            <v>628244.98699999996</v>
          </cell>
          <cell r="H507">
            <v>611379.75699999998</v>
          </cell>
          <cell r="I507">
            <v>658105.52099999995</v>
          </cell>
          <cell r="J507">
            <v>29860.534199999998</v>
          </cell>
          <cell r="K507">
            <v>0</v>
          </cell>
          <cell r="L507">
            <v>0</v>
          </cell>
          <cell r="M507">
            <v>46883.5432</v>
          </cell>
          <cell r="N507">
            <v>46725.756600000001</v>
          </cell>
        </row>
        <row r="508">
          <cell r="B508">
            <v>26</v>
          </cell>
          <cell r="C508" t="str">
            <v>М.КИЇВ</v>
          </cell>
          <cell r="D508">
            <v>30019775</v>
          </cell>
          <cell r="E508" t="str">
            <v>ДОЧIРНЯ КОМПАНIЯ "УКРГАЗВИДОБУВАННЯ" НАЦIОНАЛЬНОЇ АКЦIОНЕРНОЇ КОМПАНIЇ "НАФТОГАЗ УКРАЇНИ"</v>
          </cell>
          <cell r="F508">
            <v>295009.46100000001</v>
          </cell>
          <cell r="G508">
            <v>279617.58299999998</v>
          </cell>
          <cell r="H508">
            <v>543815.43599999999</v>
          </cell>
          <cell r="I508">
            <v>589603.50300000003</v>
          </cell>
          <cell r="J508">
            <v>309985.91999999998</v>
          </cell>
          <cell r="K508">
            <v>0</v>
          </cell>
          <cell r="L508">
            <v>0</v>
          </cell>
          <cell r="M508">
            <v>46858.585200000001</v>
          </cell>
          <cell r="N508">
            <v>45901.470500000003</v>
          </cell>
        </row>
        <row r="509">
          <cell r="B509">
            <v>26</v>
          </cell>
          <cell r="C509" t="str">
            <v>М.КИЇВ</v>
          </cell>
          <cell r="D509">
            <v>21515381</v>
          </cell>
          <cell r="E509" t="str">
            <v>ДЕРЖАВНЕ ПIДПРИЄМСТВО "ЕНЕРГОРИНОК"</v>
          </cell>
          <cell r="F509">
            <v>462505.29700000002</v>
          </cell>
          <cell r="G509">
            <v>421077.97399999999</v>
          </cell>
          <cell r="H509">
            <v>423525.76299999998</v>
          </cell>
          <cell r="I509">
            <v>525252.25300000003</v>
          </cell>
          <cell r="J509">
            <v>104174.27899999999</v>
          </cell>
          <cell r="K509">
            <v>0</v>
          </cell>
          <cell r="L509">
            <v>-57293.972000000002</v>
          </cell>
          <cell r="M509">
            <v>94450.998900000006</v>
          </cell>
          <cell r="N509">
            <v>94049.017800000001</v>
          </cell>
        </row>
        <row r="510">
          <cell r="B510">
            <v>26</v>
          </cell>
          <cell r="C510" t="str">
            <v>М.КИЇВ</v>
          </cell>
          <cell r="D510">
            <v>34003224</v>
          </cell>
          <cell r="E510" t="str">
            <v>ЗАКРИТЕ АКЦIОНЕРНЕ ТОВАРИСТВО "УКРГАЗ-ЕНЕРГО"</v>
          </cell>
          <cell r="F510">
            <v>0</v>
          </cell>
          <cell r="G510">
            <v>0</v>
          </cell>
          <cell r="H510">
            <v>473756.14</v>
          </cell>
          <cell r="I510">
            <v>499985.48200000002</v>
          </cell>
          <cell r="J510">
            <v>499985.48200000002</v>
          </cell>
          <cell r="K510">
            <v>0</v>
          </cell>
          <cell r="L510">
            <v>0</v>
          </cell>
          <cell r="M510">
            <v>26229.341499999999</v>
          </cell>
          <cell r="N510">
            <v>26229.341499999999</v>
          </cell>
        </row>
        <row r="511">
          <cell r="B511">
            <v>26</v>
          </cell>
          <cell r="C511" t="str">
            <v>М.КИЇВ</v>
          </cell>
          <cell r="D511">
            <v>20043260</v>
          </cell>
          <cell r="E511" t="str">
            <v>СПIЛЬНЕ УКРАЇНСЬКО-НIМЕЦЬКЕ ЗАКРИТЕ АКЦIОНЕРНЕ ТОВАРИСТВО З IНОЗЕМНИМИ IНВЕСТИЦIЯМИ "РЕЕМТСМА-КИЇВ ТЮТЮНОВА ФАБРИКА"</v>
          </cell>
          <cell r="F511">
            <v>317797.36300000001</v>
          </cell>
          <cell r="G511">
            <v>318399.82299999997</v>
          </cell>
          <cell r="H511">
            <v>398269.32</v>
          </cell>
          <cell r="I511">
            <v>399979.973</v>
          </cell>
          <cell r="J511">
            <v>81580.149600000004</v>
          </cell>
          <cell r="K511">
            <v>0</v>
          </cell>
          <cell r="L511">
            <v>0</v>
          </cell>
          <cell r="M511">
            <v>1938.7185899999999</v>
          </cell>
          <cell r="N511">
            <v>1460.6487099999999</v>
          </cell>
        </row>
        <row r="512">
          <cell r="B512">
            <v>26</v>
          </cell>
          <cell r="C512" t="str">
            <v>М.КИЇВ</v>
          </cell>
          <cell r="D512">
            <v>5391057</v>
          </cell>
          <cell r="E512" t="str">
            <v>ЗАКРИТЕ АКЦIОНЕРНЕ ТОВАРИСТВО "ОБОЛОНЬ"</v>
          </cell>
          <cell r="F512">
            <v>326780.228</v>
          </cell>
          <cell r="G512">
            <v>323113.951</v>
          </cell>
          <cell r="H512">
            <v>338601.12800000003</v>
          </cell>
          <cell r="I512">
            <v>353441.08799999999</v>
          </cell>
          <cell r="J512">
            <v>30327.137200000001</v>
          </cell>
          <cell r="K512">
            <v>0</v>
          </cell>
          <cell r="L512">
            <v>0</v>
          </cell>
          <cell r="M512">
            <v>19312.2559</v>
          </cell>
          <cell r="N512">
            <v>14510.661700000001</v>
          </cell>
        </row>
        <row r="513">
          <cell r="B513">
            <v>26</v>
          </cell>
          <cell r="C513" t="str">
            <v>М.КИЇВ</v>
          </cell>
          <cell r="D513">
            <v>100227</v>
          </cell>
          <cell r="E513" t="str">
            <v>ДЕРЖАВНЕ ПIДПРИЄМСТВО "НАЦIОНАЛЬНА ЕНЕРГЕТИЧНА КОМПАНIЯ "УКРЕНЕРГО"</v>
          </cell>
          <cell r="F513">
            <v>146001.85500000001</v>
          </cell>
          <cell r="G513">
            <v>143466.26199999999</v>
          </cell>
          <cell r="H513">
            <v>307168.38500000001</v>
          </cell>
          <cell r="I513">
            <v>322749.25400000002</v>
          </cell>
          <cell r="J513">
            <v>179282.992</v>
          </cell>
          <cell r="K513">
            <v>0</v>
          </cell>
          <cell r="L513">
            <v>0</v>
          </cell>
          <cell r="M513">
            <v>15860.640600000001</v>
          </cell>
          <cell r="N513">
            <v>15580.869000000001</v>
          </cell>
        </row>
        <row r="514">
          <cell r="B514">
            <v>26</v>
          </cell>
          <cell r="C514" t="str">
            <v>М.КИЇВ</v>
          </cell>
          <cell r="D514">
            <v>20749622</v>
          </cell>
          <cell r="E514" t="str">
            <v>ФIРМА "СОЮЗ-ВIКТАН" ЛТД (ТОВАРИСТВО З ОБМЕЖЕНОЮ ВIДПОВIДАЛЬНIСТЮ)</v>
          </cell>
          <cell r="F514">
            <v>395240.68</v>
          </cell>
          <cell r="G514">
            <v>372640.86</v>
          </cell>
          <cell r="H514">
            <v>333805.37900000002</v>
          </cell>
          <cell r="I514">
            <v>317189.95500000002</v>
          </cell>
          <cell r="J514">
            <v>-55450.904999999999</v>
          </cell>
          <cell r="K514">
            <v>280.13887</v>
          </cell>
          <cell r="L514">
            <v>280.13887</v>
          </cell>
          <cell r="M514">
            <v>40395.691599999998</v>
          </cell>
          <cell r="N514">
            <v>-18165.482</v>
          </cell>
        </row>
        <row r="515">
          <cell r="B515">
            <v>26</v>
          </cell>
          <cell r="C515" t="str">
            <v>М.КИЇВ</v>
          </cell>
          <cell r="D515">
            <v>31570412</v>
          </cell>
          <cell r="E515" t="str">
            <v>ВIДКРИТЕ АКЦIОНЕРНЕ ТОВАРИСТВО "УКРТРАНСНАФТА"</v>
          </cell>
          <cell r="F515">
            <v>262410.29499999998</v>
          </cell>
          <cell r="G515">
            <v>255467.26199999999</v>
          </cell>
          <cell r="H515">
            <v>229687.908</v>
          </cell>
          <cell r="I515">
            <v>238483.54199999999</v>
          </cell>
          <cell r="J515">
            <v>-16983.72</v>
          </cell>
          <cell r="K515">
            <v>0</v>
          </cell>
          <cell r="L515">
            <v>-0.53503999999999996</v>
          </cell>
          <cell r="M515">
            <v>26791.411199999999</v>
          </cell>
          <cell r="N515">
            <v>8734.43073</v>
          </cell>
        </row>
        <row r="516">
          <cell r="B516">
            <v>26</v>
          </cell>
          <cell r="C516" t="str">
            <v>М.КИЇВ</v>
          </cell>
          <cell r="D516">
            <v>19341005</v>
          </cell>
          <cell r="E516" t="str">
            <v>ТОВАРИСТВО З ОБМЕЖЕНОЮ ВIДПОВIДАЛЬНIСТЮ З IНОЗЕМНОЮ IНВЕСТИЦIЄЮ "ПРОКТЕР ЕНД ГЕМБЛ УКРАЇНА"</v>
          </cell>
          <cell r="F516">
            <v>156770.45800000001</v>
          </cell>
          <cell r="G516">
            <v>156594.799</v>
          </cell>
          <cell r="H516">
            <v>166305.89199999999</v>
          </cell>
          <cell r="I516">
            <v>172502.245</v>
          </cell>
          <cell r="J516">
            <v>15907.4457</v>
          </cell>
          <cell r="K516">
            <v>0</v>
          </cell>
          <cell r="L516">
            <v>0</v>
          </cell>
          <cell r="M516">
            <v>6829.2860099999998</v>
          </cell>
          <cell r="N516">
            <v>6196.3533799999996</v>
          </cell>
        </row>
        <row r="517">
          <cell r="B517">
            <v>26</v>
          </cell>
          <cell r="C517" t="str">
            <v>М.КИЇВ</v>
          </cell>
          <cell r="D517">
            <v>23507865</v>
          </cell>
          <cell r="E517" t="str">
            <v>АКЦIОНЕРНЕ ТОВАРИСТВО ЗАКРИТОГО ТИПУ "УКРАЇНСЬКА НЕЗАЛЕЖНА ТВ-КОРПОРАЦIЯ"</v>
          </cell>
          <cell r="F517">
            <v>66481.546799999996</v>
          </cell>
          <cell r="G517">
            <v>65548.286699999997</v>
          </cell>
          <cell r="H517">
            <v>141463.36799999999</v>
          </cell>
          <cell r="I517">
            <v>152294.43599999999</v>
          </cell>
          <cell r="J517">
            <v>86746.149799999999</v>
          </cell>
          <cell r="K517">
            <v>0</v>
          </cell>
          <cell r="L517">
            <v>0</v>
          </cell>
          <cell r="M517">
            <v>10892.9676</v>
          </cell>
          <cell r="N517">
            <v>10831.068799999999</v>
          </cell>
        </row>
        <row r="518">
          <cell r="B518">
            <v>26</v>
          </cell>
          <cell r="C518" t="str">
            <v>М.КИЇВ</v>
          </cell>
          <cell r="D518">
            <v>22927045</v>
          </cell>
          <cell r="E518" t="str">
            <v>ВIДКРИТЕ АКЦIОНЕРНЕ ТОВАРИСТВО "ДЕРЖАВНА ЕНЕРГОГЕНЕРУЮЧА КОМПАНIЯ "ЦЕНТРЕНЕРГО"</v>
          </cell>
          <cell r="F518">
            <v>172998.04800000001</v>
          </cell>
          <cell r="G518">
            <v>174305.337</v>
          </cell>
          <cell r="H518">
            <v>132930.992</v>
          </cell>
          <cell r="I518">
            <v>151402.02900000001</v>
          </cell>
          <cell r="J518">
            <v>-22903.308000000001</v>
          </cell>
          <cell r="K518">
            <v>0</v>
          </cell>
          <cell r="L518">
            <v>-4996.2</v>
          </cell>
          <cell r="M518">
            <v>19853.633300000001</v>
          </cell>
          <cell r="N518">
            <v>13474.8372</v>
          </cell>
        </row>
        <row r="519">
          <cell r="B519">
            <v>26</v>
          </cell>
          <cell r="C519" t="str">
            <v>М.КИЇВ</v>
          </cell>
          <cell r="D519">
            <v>14305909</v>
          </cell>
          <cell r="E519" t="str">
            <v>ВIДКРИТЕ АКЦIОНЕРНЕ ТОВАРИСТВО "РАЙФФАЙЗЕН БАНК АВАЛЬ"</v>
          </cell>
          <cell r="F519">
            <v>31398.898499999999</v>
          </cell>
          <cell r="G519">
            <v>31782.104500000001</v>
          </cell>
          <cell r="H519">
            <v>136259.55799999999</v>
          </cell>
          <cell r="I519">
            <v>139285.81899999999</v>
          </cell>
          <cell r="J519">
            <v>107503.715</v>
          </cell>
          <cell r="K519">
            <v>0</v>
          </cell>
          <cell r="L519">
            <v>0</v>
          </cell>
          <cell r="M519">
            <v>3423.9410400000002</v>
          </cell>
          <cell r="N519">
            <v>3021.37032</v>
          </cell>
        </row>
        <row r="520">
          <cell r="B520">
            <v>26</v>
          </cell>
          <cell r="C520" t="str">
            <v>М.КИЇВ</v>
          </cell>
          <cell r="D520">
            <v>31517060</v>
          </cell>
          <cell r="E520" t="str">
            <v>УКРАЇНСЬКЕ ДЕРЖАВНЕ ПIДПРИЄМСТВО "УКРХIМТРАНСАМIАК"</v>
          </cell>
          <cell r="F520">
            <v>69214.061300000001</v>
          </cell>
          <cell r="G520">
            <v>66017.607699999993</v>
          </cell>
          <cell r="H520">
            <v>135267.913</v>
          </cell>
          <cell r="I520">
            <v>136971.04699999999</v>
          </cell>
          <cell r="J520">
            <v>70953.439100000003</v>
          </cell>
          <cell r="K520">
            <v>0.25398999999999999</v>
          </cell>
          <cell r="L520">
            <v>0.25398999999999999</v>
          </cell>
          <cell r="M520">
            <v>6948.54529</v>
          </cell>
          <cell r="N520">
            <v>1702.63636</v>
          </cell>
        </row>
        <row r="521">
          <cell r="B521">
            <v>26</v>
          </cell>
          <cell r="C521" t="str">
            <v>М.КИЇВ</v>
          </cell>
          <cell r="D521">
            <v>31301827</v>
          </cell>
          <cell r="E521" t="str">
            <v>ДОЧIРНЯ КОМПАНIЯ "ГАЗ УКРАЇНИ" НАЦIОНАЛЬНОЇ АКЦIОНЕРНОЇ КОМПАНIЇ "НАФТОГАЗ УКРАЇНИ"</v>
          </cell>
          <cell r="F521">
            <v>112359.561</v>
          </cell>
          <cell r="G521">
            <v>71187.8171</v>
          </cell>
          <cell r="H521">
            <v>107358.773</v>
          </cell>
          <cell r="I521">
            <v>128925.436</v>
          </cell>
          <cell r="J521">
            <v>57737.618900000001</v>
          </cell>
          <cell r="K521">
            <v>0</v>
          </cell>
          <cell r="L521">
            <v>0</v>
          </cell>
          <cell r="M521">
            <v>47784.118499999997</v>
          </cell>
          <cell r="N521">
            <v>21551.6525</v>
          </cell>
        </row>
        <row r="522">
          <cell r="B522">
            <v>27</v>
          </cell>
          <cell r="C522" t="str">
            <v>М.СЕВАСТОПОЛЬ</v>
          </cell>
          <cell r="D522">
            <v>5471081</v>
          </cell>
          <cell r="E522" t="str">
            <v>ВIДКРИТЕ АКЦIОНЕРНЕ ТОВАРИСТВО "ЕНЕРГЕТИЧНА КОМПАНIЯ "СЕВАСТОПОЛЬЕНЕРГО"</v>
          </cell>
          <cell r="F522">
            <v>11661.692499999999</v>
          </cell>
          <cell r="G522">
            <v>11670.6348</v>
          </cell>
          <cell r="H522">
            <v>17722.993600000002</v>
          </cell>
          <cell r="I522">
            <v>17795.999800000001</v>
          </cell>
          <cell r="J522">
            <v>6125.3650299999999</v>
          </cell>
          <cell r="K522">
            <v>0</v>
          </cell>
          <cell r="L522">
            <v>0</v>
          </cell>
          <cell r="M522">
            <v>20.269030000000001</v>
          </cell>
          <cell r="N522">
            <v>14.57892</v>
          </cell>
        </row>
        <row r="523">
          <cell r="B523">
            <v>27</v>
          </cell>
          <cell r="C523" t="str">
            <v>М.СЕВАСТОПОЛЬ</v>
          </cell>
          <cell r="D523">
            <v>191906</v>
          </cell>
          <cell r="E523" t="str">
            <v>ВIДКРИТЕ АКЦIОНЕРНЕ ТОВАРИСТВО "БАЛАКЛАВСЬКЕ РУДОУПРАВЛIННЯ IМ. О.М.ГОРЬКОГО"</v>
          </cell>
          <cell r="F523">
            <v>8541.79666</v>
          </cell>
          <cell r="G523">
            <v>8548.1398700000009</v>
          </cell>
          <cell r="H523">
            <v>11318.721600000001</v>
          </cell>
          <cell r="I523">
            <v>11461.2701</v>
          </cell>
          <cell r="J523">
            <v>2913.1302599999999</v>
          </cell>
          <cell r="K523">
            <v>0</v>
          </cell>
          <cell r="L523">
            <v>0</v>
          </cell>
          <cell r="M523">
            <v>668.73505</v>
          </cell>
          <cell r="N523">
            <v>623.69295</v>
          </cell>
        </row>
        <row r="524">
          <cell r="B524">
            <v>27</v>
          </cell>
          <cell r="C524" t="str">
            <v>М.СЕВАСТОПОЛЬ</v>
          </cell>
          <cell r="D524">
            <v>3358305</v>
          </cell>
          <cell r="E524" t="str">
            <v>ВIДКРИТЕ АКЦIОНЕРНЕ ТОВАРИСТВО ПО ГАЗОПОСТАЧАННЮ ТА ГАЗИФIКАЦIЄ "СЕВАСТОПОЛЬГАЗ"</v>
          </cell>
          <cell r="F524">
            <v>3121.4504999999999</v>
          </cell>
          <cell r="G524">
            <v>2852.1141899999998</v>
          </cell>
          <cell r="H524">
            <v>3519.0740000000001</v>
          </cell>
          <cell r="I524">
            <v>8368.1268600000003</v>
          </cell>
          <cell r="J524">
            <v>5516.0126700000001</v>
          </cell>
          <cell r="K524">
            <v>0</v>
          </cell>
          <cell r="L524">
            <v>-5642.3068000000003</v>
          </cell>
          <cell r="M524">
            <v>49.828679999999999</v>
          </cell>
          <cell r="N524">
            <v>49.823680000000003</v>
          </cell>
        </row>
        <row r="525">
          <cell r="B525">
            <v>27</v>
          </cell>
          <cell r="C525" t="str">
            <v>М.СЕВАСТОПОЛЬ</v>
          </cell>
          <cell r="D525">
            <v>1125548</v>
          </cell>
          <cell r="E525" t="str">
            <v>ДЕРЖАВНЕ ПIДПРИЄМСТВО "СЕВАСТОПОЛЬСЬКИЙ МОРСЬКИЙ ТОРГОВЕЛЬНИЙ ПОРТ"</v>
          </cell>
          <cell r="F525">
            <v>3178.1541499999998</v>
          </cell>
          <cell r="G525">
            <v>3343.6345500000002</v>
          </cell>
          <cell r="H525">
            <v>7983.8992799999996</v>
          </cell>
          <cell r="I525">
            <v>7928.8537800000004</v>
          </cell>
          <cell r="J525">
            <v>4585.2192299999997</v>
          </cell>
          <cell r="K525">
            <v>0</v>
          </cell>
          <cell r="L525">
            <v>0</v>
          </cell>
          <cell r="M525">
            <v>122.31601000000001</v>
          </cell>
          <cell r="N525">
            <v>-55.051139999999997</v>
          </cell>
        </row>
        <row r="526">
          <cell r="B526">
            <v>27</v>
          </cell>
          <cell r="C526" t="str">
            <v>М.СЕВАСТОПОЛЬ</v>
          </cell>
          <cell r="D526">
            <v>14307989</v>
          </cell>
          <cell r="E526" t="str">
            <v>ВIДКРИТЕ АКЦIОНЕРНЕ ТОВАРИСТВО "ЦЕНТРАЛЬНЕ КОНСТРУКТОРСЬКЕ БЮРО "КОРАЛЛ"</v>
          </cell>
          <cell r="F526">
            <v>8199.2110799999991</v>
          </cell>
          <cell r="G526">
            <v>7374.9432800000004</v>
          </cell>
          <cell r="H526">
            <v>6940.36481</v>
          </cell>
          <cell r="I526">
            <v>7622.6433500000003</v>
          </cell>
          <cell r="J526">
            <v>247.70007000000001</v>
          </cell>
          <cell r="K526">
            <v>0</v>
          </cell>
          <cell r="L526">
            <v>-1.3100000000000001E-2</v>
          </cell>
          <cell r="M526">
            <v>687.84880999999996</v>
          </cell>
          <cell r="N526">
            <v>681.90062</v>
          </cell>
        </row>
        <row r="527">
          <cell r="B527">
            <v>27</v>
          </cell>
          <cell r="C527" t="str">
            <v>М.СЕВАСТОПОЛЬ</v>
          </cell>
          <cell r="D527">
            <v>5431414</v>
          </cell>
          <cell r="E527" t="str">
            <v>ГОСУДАРСТВЕННОЕ ПРЕДПРИЯТИЕ "СЕВАСТОПОЛЬСКИЙ ВИНОДЕЛЬЧЕСКИЙ ЗАВОД"</v>
          </cell>
          <cell r="F527">
            <v>5783.1439099999998</v>
          </cell>
          <cell r="G527">
            <v>6093.3615099999997</v>
          </cell>
          <cell r="H527">
            <v>5935.20795</v>
          </cell>
          <cell r="I527">
            <v>7518.3419000000004</v>
          </cell>
          <cell r="J527">
            <v>1424.9803899999999</v>
          </cell>
          <cell r="K527">
            <v>0</v>
          </cell>
          <cell r="L527">
            <v>0</v>
          </cell>
          <cell r="M527">
            <v>1013.29272</v>
          </cell>
          <cell r="N527">
            <v>1007.78976</v>
          </cell>
        </row>
        <row r="528">
          <cell r="B528">
            <v>27</v>
          </cell>
          <cell r="C528" t="str">
            <v>М.СЕВАСТОПОЛЬ</v>
          </cell>
          <cell r="D528">
            <v>20709663</v>
          </cell>
          <cell r="E528" t="str">
            <v>ДЕРЖАВНЕ ПIДПРИЄМСТВО СЕВАСТОПОЛЬСЬКИЙ МОРСЬКИЙ РИБНИЙ ПОРТ</v>
          </cell>
          <cell r="F528">
            <v>7601.83997</v>
          </cell>
          <cell r="G528">
            <v>6917.5823200000004</v>
          </cell>
          <cell r="H528">
            <v>6387.76368</v>
          </cell>
          <cell r="I528">
            <v>7040.3370000000004</v>
          </cell>
          <cell r="J528">
            <v>122.75467999999999</v>
          </cell>
          <cell r="K528">
            <v>0</v>
          </cell>
          <cell r="L528">
            <v>0</v>
          </cell>
          <cell r="M528">
            <v>968.94960000000003</v>
          </cell>
          <cell r="N528">
            <v>652.10170000000005</v>
          </cell>
        </row>
        <row r="529">
          <cell r="B529">
            <v>27</v>
          </cell>
          <cell r="C529" t="str">
            <v>М.СЕВАСТОПОЛЬ</v>
          </cell>
          <cell r="D529">
            <v>463088</v>
          </cell>
          <cell r="E529" t="str">
            <v>СЕВАСТОПОЛЬСКОЕ ГОСУДАРСТВЕННОЕ ПРЕДПРИЯТИЕ "АТЛАНТИКА"</v>
          </cell>
          <cell r="F529">
            <v>390.3526</v>
          </cell>
          <cell r="G529">
            <v>51.631959999999999</v>
          </cell>
          <cell r="H529">
            <v>3372.6051000000002</v>
          </cell>
          <cell r="I529">
            <v>6285.5588399999997</v>
          </cell>
          <cell r="J529">
            <v>6233.92688</v>
          </cell>
          <cell r="K529">
            <v>0</v>
          </cell>
          <cell r="L529">
            <v>-2743.9856</v>
          </cell>
          <cell r="M529">
            <v>28.056999999999999</v>
          </cell>
          <cell r="N529">
            <v>28.056999999999999</v>
          </cell>
        </row>
        <row r="530">
          <cell r="B530">
            <v>27</v>
          </cell>
          <cell r="C530" t="str">
            <v>М.СЕВАСТОПОЛЬ</v>
          </cell>
          <cell r="D530">
            <v>3358274</v>
          </cell>
          <cell r="E530" t="str">
            <v>ДЕРЖАВНЕ КОМУНАЛЬНЕ ПIДПРИЄМСТВО "СЕВМIСЬКВОДОКАНАЛ"</v>
          </cell>
          <cell r="F530">
            <v>4545.36391</v>
          </cell>
          <cell r="G530">
            <v>4526.8966700000001</v>
          </cell>
          <cell r="H530">
            <v>5308.25695</v>
          </cell>
          <cell r="I530">
            <v>6013.4211500000001</v>
          </cell>
          <cell r="J530">
            <v>1486.52448</v>
          </cell>
          <cell r="K530">
            <v>0</v>
          </cell>
          <cell r="L530">
            <v>0</v>
          </cell>
          <cell r="M530">
            <v>715.50985000000003</v>
          </cell>
          <cell r="N530">
            <v>686.05728999999997</v>
          </cell>
        </row>
        <row r="531">
          <cell r="B531">
            <v>27</v>
          </cell>
          <cell r="C531" t="str">
            <v>М.СЕВАСТОПОЛЬ</v>
          </cell>
          <cell r="D531">
            <v>23450835</v>
          </cell>
          <cell r="E531" t="str">
            <v>СЕВАСТОПОЛЬСЬКА ФIЛIЯ ЗАКРИТОГО АКЦIОНЕРНОГО ТОВАРИСТВА "УКРАЄНСЬКИЙ МОБIЛЬНИЙ ЗВ'ЯЗОК"</v>
          </cell>
          <cell r="F531">
            <v>3433.61</v>
          </cell>
          <cell r="G531">
            <v>3433.61</v>
          </cell>
          <cell r="H531">
            <v>4610.2</v>
          </cell>
          <cell r="I531">
            <v>4610.2</v>
          </cell>
          <cell r="J531">
            <v>1176.5899999999999</v>
          </cell>
          <cell r="K531">
            <v>0</v>
          </cell>
          <cell r="L531">
            <v>0</v>
          </cell>
          <cell r="M531">
            <v>5.3699999999999998E-3</v>
          </cell>
          <cell r="N531">
            <v>0</v>
          </cell>
        </row>
        <row r="532">
          <cell r="B532">
            <v>27</v>
          </cell>
          <cell r="C532" t="str">
            <v>М.СЕВАСТОПОЛЬ</v>
          </cell>
          <cell r="D532">
            <v>3358357</v>
          </cell>
          <cell r="E532" t="str">
            <v>КОМУНАЛЬНЕ ПIДПРИЄМСТВО "СЕВТЕПЛОЕНЕРГО" СЕВАСТОПОЛЬСЬКОЄ МIСЬКОЄ РАДИ</v>
          </cell>
          <cell r="F532">
            <v>3618.7648199999999</v>
          </cell>
          <cell r="G532">
            <v>3646.5735800000002</v>
          </cell>
          <cell r="H532">
            <v>2889.40524</v>
          </cell>
          <cell r="I532">
            <v>3381.9398999999999</v>
          </cell>
          <cell r="J532">
            <v>-264.63368000000003</v>
          </cell>
          <cell r="K532">
            <v>0</v>
          </cell>
          <cell r="L532">
            <v>0</v>
          </cell>
          <cell r="M532">
            <v>400.16811000000001</v>
          </cell>
          <cell r="N532">
            <v>400.12164000000001</v>
          </cell>
        </row>
        <row r="533">
          <cell r="B533">
            <v>27</v>
          </cell>
          <cell r="C533" t="str">
            <v>М.СЕВАСТОПОЛЬ</v>
          </cell>
          <cell r="D533">
            <v>31576194</v>
          </cell>
          <cell r="E533" t="str">
            <v>ТОВАРИСТВО З ОБМЕЖЕНОЮ ВIДПОВIДАЛЬНIСТЮ "ПIДПРИЄМСТВО "ТАВРIДА ЕЛЕКТРИК УКРАЇНА"</v>
          </cell>
          <cell r="F533">
            <v>1159.0281500000001</v>
          </cell>
          <cell r="G533">
            <v>410.09992999999997</v>
          </cell>
          <cell r="H533">
            <v>3187.2975299999998</v>
          </cell>
          <cell r="I533">
            <v>3012.54448</v>
          </cell>
          <cell r="J533">
            <v>2602.4445500000002</v>
          </cell>
          <cell r="K533">
            <v>0</v>
          </cell>
          <cell r="L533">
            <v>0</v>
          </cell>
          <cell r="M533">
            <v>128.23518999999999</v>
          </cell>
          <cell r="N533">
            <v>-174.96862999999999</v>
          </cell>
        </row>
        <row r="534">
          <cell r="B534">
            <v>27</v>
          </cell>
          <cell r="C534" t="str">
            <v>М.СЕВАСТОПОЛЬ</v>
          </cell>
          <cell r="D534">
            <v>1271342</v>
          </cell>
          <cell r="E534" t="str">
            <v>ЗАКРИТЕ АКЦIОНЕРНЕ ТОВАРИСТВО "СЕВАСТОПОЛЬБУД"</v>
          </cell>
          <cell r="F534">
            <v>1817.16867</v>
          </cell>
          <cell r="G534">
            <v>1826.03253</v>
          </cell>
          <cell r="H534">
            <v>2487.26071</v>
          </cell>
          <cell r="I534">
            <v>2687.1341699999998</v>
          </cell>
          <cell r="J534">
            <v>861.10163999999997</v>
          </cell>
          <cell r="K534">
            <v>0</v>
          </cell>
          <cell r="L534">
            <v>0</v>
          </cell>
          <cell r="M534">
            <v>210.83634000000001</v>
          </cell>
          <cell r="N534">
            <v>199.87343000000001</v>
          </cell>
        </row>
        <row r="535">
          <cell r="B535">
            <v>27</v>
          </cell>
          <cell r="C535" t="str">
            <v>М.СЕВАСТОПОЛЬ</v>
          </cell>
          <cell r="D535">
            <v>30120798</v>
          </cell>
          <cell r="E535" t="str">
            <v>ПIДПРИЄМСТВО "БУДIВЕЛЬНЕ УПРАВЛIННЯ ЧОРНОМОРСЬКОГО ФЛОТУ МIНIСТЕРСТВА ОБОРОНИ РОСIЙСЬКОЄ ФЕДЕРАЦIЄ"</v>
          </cell>
          <cell r="F535">
            <v>2371.0375300000001</v>
          </cell>
          <cell r="G535">
            <v>2313.6025500000001</v>
          </cell>
          <cell r="H535">
            <v>2159.6012500000002</v>
          </cell>
          <cell r="I535">
            <v>2505.6170499999998</v>
          </cell>
          <cell r="J535">
            <v>192.0145</v>
          </cell>
          <cell r="K535">
            <v>0</v>
          </cell>
          <cell r="L535">
            <v>0</v>
          </cell>
          <cell r="M535">
            <v>352.94360999999998</v>
          </cell>
          <cell r="N535">
            <v>346.01351</v>
          </cell>
        </row>
        <row r="536">
          <cell r="B536">
            <v>27</v>
          </cell>
          <cell r="C536" t="str">
            <v>М.СЕВАСТОПОЛЬ</v>
          </cell>
          <cell r="D536">
            <v>32367281</v>
          </cell>
          <cell r="E536" t="str">
            <v>ТОВАРИСТВО З ОБМЕЖЕНОЮ ВIДПОВIДАЛЬНIСТЮ "IНКЕРМАНСЬКИЙ ЗАВОД МАРОЧНЫХ ВИН"</v>
          </cell>
          <cell r="F536">
            <v>1543.9348399999999</v>
          </cell>
          <cell r="G536">
            <v>2601.6455900000001</v>
          </cell>
          <cell r="H536">
            <v>1495.5406399999999</v>
          </cell>
          <cell r="I536">
            <v>2367.8175999999999</v>
          </cell>
          <cell r="J536">
            <v>-233.82799</v>
          </cell>
          <cell r="K536">
            <v>0</v>
          </cell>
          <cell r="L536">
            <v>0</v>
          </cell>
          <cell r="M536">
            <v>1507.82761</v>
          </cell>
          <cell r="N536">
            <v>667.09041000000002</v>
          </cell>
        </row>
        <row r="537">
          <cell r="B537">
            <v>27</v>
          </cell>
          <cell r="C537" t="str">
            <v>М.СЕВАСТОПОЛЬ</v>
          </cell>
          <cell r="D537">
            <v>30628382</v>
          </cell>
          <cell r="E537" t="str">
            <v>ЗАКРИТЕ АКЦIОНЕРНЕ ТОВАРИСТВО "СТIВIДОРНА КОМПАНIЯ "АВЛIТА"</v>
          </cell>
          <cell r="F537">
            <v>9750.0884700000006</v>
          </cell>
          <cell r="G537">
            <v>5914.3537100000003</v>
          </cell>
          <cell r="H537">
            <v>332.47620000000001</v>
          </cell>
          <cell r="I537">
            <v>2316.4645999999998</v>
          </cell>
          <cell r="J537">
            <v>-3597.8890999999999</v>
          </cell>
          <cell r="K537">
            <v>0</v>
          </cell>
          <cell r="L537">
            <v>0</v>
          </cell>
          <cell r="M537">
            <v>1987.38642</v>
          </cell>
          <cell r="N537">
            <v>1983.98254</v>
          </cell>
        </row>
        <row r="538">
          <cell r="B538">
            <v>27</v>
          </cell>
          <cell r="C538" t="str">
            <v>М.СЕВАСТОПОЛЬ</v>
          </cell>
          <cell r="D538">
            <v>14319030</v>
          </cell>
          <cell r="E538" t="str">
            <v>ВIДДIЛ ДЕРЖАВНОЄ СЛУЖБИ ОХОРОНИ ПРИ УМВС УКРАЄНИ В М.СЕВАСТОПОЛI</v>
          </cell>
          <cell r="F538">
            <v>1436.8508400000001</v>
          </cell>
          <cell r="G538">
            <v>1434.9792199999999</v>
          </cell>
          <cell r="H538">
            <v>1797.0049899999999</v>
          </cell>
          <cell r="I538">
            <v>1933.8068000000001</v>
          </cell>
          <cell r="J538">
            <v>498.82758000000001</v>
          </cell>
          <cell r="K538">
            <v>0</v>
          </cell>
          <cell r="L538">
            <v>0</v>
          </cell>
          <cell r="M538">
            <v>138.00036</v>
          </cell>
          <cell r="N538">
            <v>136.80180999999999</v>
          </cell>
        </row>
        <row r="539">
          <cell r="B539">
            <v>27</v>
          </cell>
          <cell r="C539" t="str">
            <v>М.СЕВАСТОПОЛЬ</v>
          </cell>
          <cell r="D539">
            <v>13792296</v>
          </cell>
          <cell r="E539" t="str">
            <v>ЗАКРИТЕ АКЦIОНЕРНЕ ТОВАРИСТВО "МОРБУД"</v>
          </cell>
          <cell r="F539">
            <v>862.98918000000003</v>
          </cell>
          <cell r="G539">
            <v>866.39746000000002</v>
          </cell>
          <cell r="H539">
            <v>1601.4037800000001</v>
          </cell>
          <cell r="I539">
            <v>1846.8071299999999</v>
          </cell>
          <cell r="J539">
            <v>980.40967000000001</v>
          </cell>
          <cell r="K539">
            <v>0</v>
          </cell>
          <cell r="L539">
            <v>0</v>
          </cell>
          <cell r="M539">
            <v>248.81586999999999</v>
          </cell>
          <cell r="N539">
            <v>245.40334999999999</v>
          </cell>
        </row>
        <row r="540">
          <cell r="B540">
            <v>27</v>
          </cell>
          <cell r="C540" t="str">
            <v>М.СЕВАСТОПОЛЬ</v>
          </cell>
          <cell r="D540">
            <v>9324193</v>
          </cell>
          <cell r="E540" t="str">
            <v>СЕВАСТОПОЛЬСКИЙ ФИЛИАЛ АКЦИОНЕРНО-КОММЕРЧЕСКОГО БАНКА СОЦИАЛЬНОГО РАЗВИТИЯ "УКРСОЦБАНК"</v>
          </cell>
          <cell r="F540">
            <v>672.96311000000003</v>
          </cell>
          <cell r="G540">
            <v>672.95128999999997</v>
          </cell>
          <cell r="H540">
            <v>1781.4608800000001</v>
          </cell>
          <cell r="I540">
            <v>1781.4608800000001</v>
          </cell>
          <cell r="J540">
            <v>1108.5095899999999</v>
          </cell>
          <cell r="K540">
            <v>0</v>
          </cell>
          <cell r="L540">
            <v>0</v>
          </cell>
          <cell r="M540">
            <v>3.8999999999999999E-4</v>
          </cell>
          <cell r="N540">
            <v>-1.993E-2</v>
          </cell>
        </row>
        <row r="541">
          <cell r="B541">
            <v>27</v>
          </cell>
          <cell r="C541" t="str">
            <v>М.СЕВАСТОПОЛЬ</v>
          </cell>
          <cell r="D541">
            <v>22288148</v>
          </cell>
          <cell r="E541" t="str">
            <v>ЗАКРЫТОЕ АКЦИОНЕРНОЕ ОБЩЕСТВО "МЕХАНИЗАЦИЯ СТРОИТЕЛЬСТВА"</v>
          </cell>
          <cell r="F541">
            <v>1072.23693</v>
          </cell>
          <cell r="G541">
            <v>1057.6027300000001</v>
          </cell>
          <cell r="H541">
            <v>1690.8791200000001</v>
          </cell>
          <cell r="I541">
            <v>1764.9746500000001</v>
          </cell>
          <cell r="J541">
            <v>707.37192000000005</v>
          </cell>
          <cell r="K541">
            <v>0</v>
          </cell>
          <cell r="L541">
            <v>-12.06959</v>
          </cell>
          <cell r="M541">
            <v>62.552390000000003</v>
          </cell>
          <cell r="N541">
            <v>61.980710000000002</v>
          </cell>
        </row>
      </sheetData>
      <sheetData sheetId="3"/>
      <sheetData sheetId="4"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ласти"/>
      <sheetName val="Украина"/>
      <sheetName val="reg"/>
      <sheetName val="ua"/>
      <sheetName val="Пер"/>
    </sheetNames>
    <sheetDataSet>
      <sheetData sheetId="0"/>
      <sheetData sheetId="1"/>
      <sheetData sheetId="2" refreshError="1">
        <row r="1">
          <cell r="B1" t="str">
            <v>C_REG</v>
          </cell>
          <cell r="C1" t="str">
            <v>N_REG</v>
          </cell>
          <cell r="D1" t="str">
            <v>KOD</v>
          </cell>
          <cell r="E1" t="str">
            <v>NAME_PRP</v>
          </cell>
          <cell r="F1" t="str">
            <v>NAR_CP</v>
          </cell>
          <cell r="G1" t="str">
            <v>UPL_CP</v>
          </cell>
          <cell r="H1" t="str">
            <v>NAR_CC</v>
          </cell>
          <cell r="I1" t="str">
            <v>UPL_CC</v>
          </cell>
          <cell r="J1" t="str">
            <v>UPLDIN</v>
          </cell>
          <cell r="K1" t="str">
            <v>BOR_CC</v>
          </cell>
          <cell r="L1" t="str">
            <v>BORDIN</v>
          </cell>
          <cell r="M1" t="str">
            <v>PER_CC</v>
          </cell>
          <cell r="N1" t="str">
            <v>PERDIN</v>
          </cell>
        </row>
        <row r="2">
          <cell r="B2">
            <v>1</v>
          </cell>
          <cell r="C2" t="str">
            <v>АВТОНОМНА РЕСПУБЛIКА КРИМ</v>
          </cell>
          <cell r="D2">
            <v>153117</v>
          </cell>
          <cell r="E2" t="str">
            <v>ДЕРЖАВНЕ АКЦIОНЕРНЕ ТОВАРИСТВО "ЧОРНОМОРНАФТОГАЗ"</v>
          </cell>
          <cell r="F2">
            <v>154334.85800000001</v>
          </cell>
          <cell r="G2">
            <v>154375.91899999999</v>
          </cell>
          <cell r="H2">
            <v>151650.32199999999</v>
          </cell>
          <cell r="I2">
            <v>171093.43900000001</v>
          </cell>
          <cell r="J2">
            <v>16717.520400000001</v>
          </cell>
          <cell r="K2">
            <v>0</v>
          </cell>
          <cell r="L2">
            <v>0</v>
          </cell>
          <cell r="M2">
            <v>20729.6486</v>
          </cell>
          <cell r="N2">
            <v>19405.8541</v>
          </cell>
        </row>
        <row r="3">
          <cell r="B3">
            <v>1</v>
          </cell>
          <cell r="C3" t="str">
            <v>АВТОНОМНА РЕСПУБЛIКА КРИМ</v>
          </cell>
          <cell r="D3">
            <v>131400</v>
          </cell>
          <cell r="E3" t="str">
            <v>ВIДКРИТЕ АКЦIОНЕРНЕ ТОВАРИСТВО "КРИМЕНЕРГО"</v>
          </cell>
          <cell r="F3">
            <v>28361.340100000001</v>
          </cell>
          <cell r="G3">
            <v>28461.521799999999</v>
          </cell>
          <cell r="H3">
            <v>52246.081100000003</v>
          </cell>
          <cell r="I3">
            <v>60905.783300000003</v>
          </cell>
          <cell r="J3">
            <v>32444.261500000001</v>
          </cell>
          <cell r="K3">
            <v>0</v>
          </cell>
          <cell r="L3">
            <v>0</v>
          </cell>
          <cell r="M3">
            <v>8651.3230299999996</v>
          </cell>
          <cell r="N3">
            <v>8517.8347300000005</v>
          </cell>
        </row>
        <row r="4">
          <cell r="B4">
            <v>1</v>
          </cell>
          <cell r="C4" t="str">
            <v>АВТОНОМНА РЕСПУБЛIКА КРИМ</v>
          </cell>
          <cell r="D4">
            <v>23666411</v>
          </cell>
          <cell r="E4" t="str">
            <v>КРЫМСКИЙ ФИЛИАЛ ЗАКРЫТОГО АКЦИОНЕРНОГО ОБЩЕСТВА "КИЕВСТАР ДЖ.ЭС.ЭМ."</v>
          </cell>
          <cell r="F4">
            <v>9807.7507299999997</v>
          </cell>
          <cell r="G4">
            <v>9815.57</v>
          </cell>
          <cell r="H4">
            <v>17637.831399999999</v>
          </cell>
          <cell r="I4">
            <v>17642.853999999999</v>
          </cell>
          <cell r="J4">
            <v>7827.2840200000001</v>
          </cell>
          <cell r="K4">
            <v>0</v>
          </cell>
          <cell r="L4">
            <v>0</v>
          </cell>
          <cell r="M4">
            <v>18.3735</v>
          </cell>
          <cell r="N4">
            <v>5.0226100000000002</v>
          </cell>
        </row>
        <row r="5">
          <cell r="B5">
            <v>1</v>
          </cell>
          <cell r="C5" t="str">
            <v>АВТОНОМНА РЕСПУБЛIКА КРИМ</v>
          </cell>
          <cell r="D5">
            <v>24492094</v>
          </cell>
          <cell r="E5" t="str">
            <v>КРИМСЬКЕ ТЕРИТОРIАЛЬНЕ УПРАВЛIННЯ-ВIДОКРЕМЛЕНИЙ ПIДРОЗДIЛ ЗАКРИТОГО АКЦIОНЕРНОГО ТОВАРИСТВА "УКРАЇНСЬКИЙ МОБIЛЬНИЙ ЗВ'ЯЗОК"</v>
          </cell>
          <cell r="F5">
            <v>13091.415000000001</v>
          </cell>
          <cell r="G5">
            <v>13091.415000000001</v>
          </cell>
          <cell r="H5">
            <v>15936.12</v>
          </cell>
          <cell r="I5">
            <v>15936.12</v>
          </cell>
          <cell r="J5">
            <v>2844.7049999999999</v>
          </cell>
          <cell r="K5">
            <v>0</v>
          </cell>
          <cell r="L5">
            <v>0</v>
          </cell>
          <cell r="M5">
            <v>7.7160000000000006E-2</v>
          </cell>
          <cell r="N5">
            <v>0</v>
          </cell>
        </row>
        <row r="6">
          <cell r="B6">
            <v>1</v>
          </cell>
          <cell r="C6" t="str">
            <v>АВТОНОМНА РЕСПУБЛIКА КРИМ</v>
          </cell>
          <cell r="D6">
            <v>30909683</v>
          </cell>
          <cell r="E6" t="str">
            <v>ДЕРЖАВНЕ ПIДПРИЄМСТВО "КРИМСЬКI ГЕНЕРУЮЧI СИСТЕМИ"</v>
          </cell>
          <cell r="F6">
            <v>1100.2090000000001</v>
          </cell>
          <cell r="G6">
            <v>1916.79358</v>
          </cell>
          <cell r="H6">
            <v>23163.702000000001</v>
          </cell>
          <cell r="I6">
            <v>14662.962299999999</v>
          </cell>
          <cell r="J6">
            <v>12746.1687</v>
          </cell>
          <cell r="K6">
            <v>10797.8</v>
          </cell>
          <cell r="L6">
            <v>10347.0494</v>
          </cell>
          <cell r="M6">
            <v>1943.3015</v>
          </cell>
          <cell r="N6">
            <v>1889.30142</v>
          </cell>
        </row>
        <row r="7">
          <cell r="B7">
            <v>1</v>
          </cell>
          <cell r="C7" t="str">
            <v>АВТОНОМНА РЕСПУБЛIКА КРИМ</v>
          </cell>
          <cell r="D7">
            <v>24492108</v>
          </cell>
          <cell r="E7" t="str">
            <v>СIМФЕРОПОЛЬСЬКА ФIЛIЯ ЗАКРИТОГО АКЦIОНЕРНОГО ТОВАРИСТВА "УКРАЇНСЬКИЙ МОБIЛЬНИЙ ЗВ'ЯЗОК"</v>
          </cell>
          <cell r="F7">
            <v>10453.815000000001</v>
          </cell>
          <cell r="G7">
            <v>10453.815000000001</v>
          </cell>
          <cell r="H7">
            <v>13435.499</v>
          </cell>
          <cell r="I7">
            <v>13435.499</v>
          </cell>
          <cell r="J7">
            <v>2981.6840000000002</v>
          </cell>
          <cell r="K7">
            <v>0</v>
          </cell>
          <cell r="L7">
            <v>0</v>
          </cell>
          <cell r="M7">
            <v>6.2829999999999997E-2</v>
          </cell>
          <cell r="N7">
            <v>0</v>
          </cell>
        </row>
        <row r="8">
          <cell r="B8">
            <v>1</v>
          </cell>
          <cell r="C8" t="str">
            <v>АВТОНОМНА РЕСПУБЛIКА КРИМ</v>
          </cell>
          <cell r="D8">
            <v>3348117</v>
          </cell>
          <cell r="E8" t="str">
            <v>ВIДКРИТЕ АКЦIОНЕРНЕ ТОВАРИСТВО ПО ГАЗОПОСТАЧАННЮ ТА ГАЗИФIКАЦIЇ "КРИМГАЗ"</v>
          </cell>
          <cell r="F8">
            <v>10759.071900000001</v>
          </cell>
          <cell r="G8">
            <v>10752.486500000001</v>
          </cell>
          <cell r="H8">
            <v>10717.3416</v>
          </cell>
          <cell r="I8">
            <v>12509.945100000001</v>
          </cell>
          <cell r="J8">
            <v>1757.4586300000001</v>
          </cell>
          <cell r="K8">
            <v>0</v>
          </cell>
          <cell r="L8">
            <v>0</v>
          </cell>
          <cell r="M8">
            <v>1794.33809</v>
          </cell>
          <cell r="N8">
            <v>1792.1833999999999</v>
          </cell>
        </row>
        <row r="9">
          <cell r="B9">
            <v>1</v>
          </cell>
          <cell r="C9" t="str">
            <v>АВТОНОМНА РЕСПУБЛIКА КРИМ</v>
          </cell>
          <cell r="D9">
            <v>30800313</v>
          </cell>
          <cell r="E9" t="str">
            <v>ЗАКРИТЕ АКЦIОНЕРНЕ ТОВАРИСТВО "БАХЧИСАРАЙСЬКИЙ КОМБIНАТ "БУДIНДУСТРIЯ"</v>
          </cell>
          <cell r="F9">
            <v>9219.3560600000001</v>
          </cell>
          <cell r="G9">
            <v>9172.4762699999992</v>
          </cell>
          <cell r="H9">
            <v>12037.6031</v>
          </cell>
          <cell r="I9">
            <v>12347.6353</v>
          </cell>
          <cell r="J9">
            <v>3175.1589899999999</v>
          </cell>
          <cell r="K9">
            <v>0</v>
          </cell>
          <cell r="L9">
            <v>0</v>
          </cell>
          <cell r="M9">
            <v>531.82764999999995</v>
          </cell>
          <cell r="N9">
            <v>310.02665000000002</v>
          </cell>
        </row>
        <row r="10">
          <cell r="B10">
            <v>1</v>
          </cell>
          <cell r="C10" t="str">
            <v>АВТОНОМНА РЕСПУБЛIКА КРИМ</v>
          </cell>
          <cell r="D10">
            <v>32417960</v>
          </cell>
          <cell r="E10" t="str">
            <v>ТОВАРИСТВО З ОБМЕЖЕНОЮ ВIДПОВIДАЛЬНIСТЮ "КРИМТЕПЛОЕЛЕКТРОЦЕНТРАЛЬ"</v>
          </cell>
          <cell r="F10">
            <v>8417.9180300000007</v>
          </cell>
          <cell r="G10">
            <v>8424.8153999999995</v>
          </cell>
          <cell r="H10">
            <v>10659.8033</v>
          </cell>
          <cell r="I10">
            <v>11009.2762</v>
          </cell>
          <cell r="J10">
            <v>2584.4607999999998</v>
          </cell>
          <cell r="K10">
            <v>0</v>
          </cell>
          <cell r="L10">
            <v>0</v>
          </cell>
          <cell r="M10">
            <v>363.22136</v>
          </cell>
          <cell r="N10">
            <v>349.47289000000001</v>
          </cell>
        </row>
        <row r="11">
          <cell r="B11">
            <v>1</v>
          </cell>
          <cell r="C11" t="str">
            <v>АВТОНОМНА РЕСПУБЛIКА КРИМ</v>
          </cell>
          <cell r="D11">
            <v>20671506</v>
          </cell>
          <cell r="E11" t="str">
            <v>СИМФЕРОПОЛЬСКОЕ ПРОИЗВОДСТВЕННОЕ ПРЕДПРИЯТИЕ ВОДОПРОВОДНО-КАНАЛИЗАЦИОННОГО ХОЗЯЙСТВА</v>
          </cell>
          <cell r="F11">
            <v>5911.5985199999996</v>
          </cell>
          <cell r="G11">
            <v>6010.4480700000004</v>
          </cell>
          <cell r="H11">
            <v>7101.47631</v>
          </cell>
          <cell r="I11">
            <v>9306.3662299999996</v>
          </cell>
          <cell r="J11">
            <v>3295.9181600000002</v>
          </cell>
          <cell r="K11">
            <v>0</v>
          </cell>
          <cell r="L11">
            <v>-1362.1170999999999</v>
          </cell>
          <cell r="M11">
            <v>724.97740999999996</v>
          </cell>
          <cell r="N11">
            <v>724.97208999999998</v>
          </cell>
        </row>
        <row r="12">
          <cell r="B12">
            <v>1</v>
          </cell>
          <cell r="C12" t="str">
            <v>АВТОНОМНА РЕСПУБЛIКА КРИМ</v>
          </cell>
          <cell r="D12">
            <v>2573711</v>
          </cell>
          <cell r="E12" t="str">
            <v>ВIДКРИТЕ АКЦIОНЕРНЕ ТОВАРИСТВО "ГОТЕЛЬНИЙ КОМПЛЕКС "ЯЛТА-IНТУРИСТ"</v>
          </cell>
          <cell r="F12">
            <v>6430.1369599999998</v>
          </cell>
          <cell r="G12">
            <v>6411.5926300000001</v>
          </cell>
          <cell r="H12">
            <v>8780.1357399999997</v>
          </cell>
          <cell r="I12">
            <v>9020.9602699999996</v>
          </cell>
          <cell r="J12">
            <v>2609.3676399999999</v>
          </cell>
          <cell r="K12">
            <v>0</v>
          </cell>
          <cell r="L12">
            <v>0</v>
          </cell>
          <cell r="M12">
            <v>260.70150999999998</v>
          </cell>
          <cell r="N12">
            <v>238.84021000000001</v>
          </cell>
        </row>
        <row r="13">
          <cell r="B13">
            <v>1</v>
          </cell>
          <cell r="C13" t="str">
            <v>АВТОНОМНА РЕСПУБЛIКА КРИМ</v>
          </cell>
          <cell r="D13">
            <v>31382382</v>
          </cell>
          <cell r="E13" t="str">
            <v>ЗАКРЫТОЕ АКЦИОНЕРНОЕ ОБЩЕСТВО ЗАВОД МАРОЧНЫХ ВИН И КОНЬЯКОВ КОКТЕБЕЛЬ</v>
          </cell>
          <cell r="F13">
            <v>1158.5116399999999</v>
          </cell>
          <cell r="G13">
            <v>1195.0822800000001</v>
          </cell>
          <cell r="H13">
            <v>7727.9204499999996</v>
          </cell>
          <cell r="I13">
            <v>8344.3076700000001</v>
          </cell>
          <cell r="J13">
            <v>7149.2253899999996</v>
          </cell>
          <cell r="K13">
            <v>0</v>
          </cell>
          <cell r="L13">
            <v>0</v>
          </cell>
          <cell r="M13">
            <v>488.50263000000001</v>
          </cell>
          <cell r="N13">
            <v>-56.921750000000003</v>
          </cell>
        </row>
        <row r="14">
          <cell r="B14">
            <v>1</v>
          </cell>
          <cell r="C14" t="str">
            <v>АВТОНОМНА РЕСПУБЛIКА КРИМ</v>
          </cell>
          <cell r="D14">
            <v>3358593</v>
          </cell>
          <cell r="E14" t="str">
            <v>ОРЕНДНЕ ПIДПРИЄМСТВО "КРИМТЕПЛОКОМУНЕНЕРГО"</v>
          </cell>
          <cell r="F14">
            <v>5227.9650899999997</v>
          </cell>
          <cell r="G14">
            <v>5075.1186200000002</v>
          </cell>
          <cell r="H14">
            <v>6822.7331700000004</v>
          </cell>
          <cell r="I14">
            <v>7337.5526300000001</v>
          </cell>
          <cell r="J14">
            <v>2262.4340099999999</v>
          </cell>
          <cell r="K14">
            <v>0</v>
          </cell>
          <cell r="L14">
            <v>0</v>
          </cell>
          <cell r="M14">
            <v>516.10771999999997</v>
          </cell>
          <cell r="N14">
            <v>514.81946000000005</v>
          </cell>
        </row>
        <row r="15">
          <cell r="B15">
            <v>1</v>
          </cell>
          <cell r="C15" t="str">
            <v>АВТОНОМНА РЕСПУБЛIКА КРИМ</v>
          </cell>
          <cell r="D15">
            <v>411890</v>
          </cell>
          <cell r="E15" t="str">
            <v>НАЦIОНАЛЬНЕ ВИРОБНИЧО-АГРАРНЕ ОБ'ЄДНАННЯ "МАСАНДРА"</v>
          </cell>
          <cell r="F15">
            <v>3548.1280000000002</v>
          </cell>
          <cell r="G15">
            <v>6413.0967099999998</v>
          </cell>
          <cell r="H15">
            <v>6673.3638199999996</v>
          </cell>
          <cell r="I15">
            <v>7201.2168799999999</v>
          </cell>
          <cell r="J15">
            <v>788.12017000000003</v>
          </cell>
          <cell r="K15">
            <v>0</v>
          </cell>
          <cell r="L15">
            <v>0</v>
          </cell>
          <cell r="M15">
            <v>2951.0987500000001</v>
          </cell>
          <cell r="N15">
            <v>27.850370000000002</v>
          </cell>
        </row>
        <row r="16">
          <cell r="B16">
            <v>1</v>
          </cell>
          <cell r="C16" t="str">
            <v>АВТОНОМНА РЕСПУБЛIКА КРИМ</v>
          </cell>
          <cell r="D16">
            <v>8596943</v>
          </cell>
          <cell r="E16" t="str">
            <v>УПРАВЛЕНИЕ ГОСУДАРСТВЕННОЙ СЛУЖБЫ ОХРАНЫ ПРИ ГЛАВНОМ УПРАВЛЕНИИ МИНИСТЕРСТВА ВНУТРЕННИХ ДЕЛ УКРАИНЫ В КРЫМУ</v>
          </cell>
          <cell r="F16">
            <v>6225.3559100000002</v>
          </cell>
          <cell r="G16">
            <v>6225.3264799999997</v>
          </cell>
          <cell r="H16">
            <v>6577.3310300000003</v>
          </cell>
          <cell r="I16">
            <v>7093.1960300000001</v>
          </cell>
          <cell r="J16">
            <v>867.86955</v>
          </cell>
          <cell r="K16">
            <v>0</v>
          </cell>
          <cell r="L16">
            <v>0</v>
          </cell>
          <cell r="M16">
            <v>515.86500000000001</v>
          </cell>
          <cell r="N16">
            <v>515.86500000000001</v>
          </cell>
        </row>
        <row r="17">
          <cell r="B17">
            <v>1</v>
          </cell>
          <cell r="C17" t="str">
            <v>АВТОНОМНА РЕСПУБЛIКА КРИМ</v>
          </cell>
          <cell r="D17">
            <v>1125554</v>
          </cell>
          <cell r="E17" t="str">
            <v>ГОСУДАРСТВЕННОЕ ПРЕДПРИЯТИЕ "КЕРЧЕНСКИЙ МОРСКОЙ ТОРГОВЫЙ ПОРТ"</v>
          </cell>
          <cell r="F17">
            <v>8981.2832400000007</v>
          </cell>
          <cell r="G17">
            <v>6367.7969800000001</v>
          </cell>
          <cell r="H17">
            <v>6147.0074800000002</v>
          </cell>
          <cell r="I17">
            <v>6860.0905700000003</v>
          </cell>
          <cell r="J17">
            <v>492.29358999999999</v>
          </cell>
          <cell r="K17">
            <v>0</v>
          </cell>
          <cell r="L17">
            <v>0</v>
          </cell>
          <cell r="M17">
            <v>849.84627</v>
          </cell>
          <cell r="N17">
            <v>711.45799999999997</v>
          </cell>
        </row>
        <row r="18">
          <cell r="B18">
            <v>1</v>
          </cell>
          <cell r="C18" t="str">
            <v>АВТОНОМНА РЕСПУБЛIКА КРИМ</v>
          </cell>
          <cell r="D18">
            <v>1383865</v>
          </cell>
          <cell r="E18" t="str">
            <v>ВIДКРИТЕ АКЦIОНЕРНЕ ТОВАРИСТВО "БУДIВЕЛЬНЕ УПРАВЛIННЯ №813"</v>
          </cell>
          <cell r="F18">
            <v>1601.56861</v>
          </cell>
          <cell r="G18">
            <v>1600.87375</v>
          </cell>
          <cell r="H18">
            <v>6102.4540800000004</v>
          </cell>
          <cell r="I18">
            <v>6361.9971100000002</v>
          </cell>
          <cell r="J18">
            <v>4761.1233599999996</v>
          </cell>
          <cell r="K18">
            <v>0</v>
          </cell>
          <cell r="L18">
            <v>0</v>
          </cell>
          <cell r="M18">
            <v>268.98959000000002</v>
          </cell>
          <cell r="N18">
            <v>259.54302999999999</v>
          </cell>
        </row>
        <row r="19">
          <cell r="B19">
            <v>1</v>
          </cell>
          <cell r="C19" t="str">
            <v>АВТОНОМНА РЕСПУБЛIКА КРИМ</v>
          </cell>
          <cell r="D19">
            <v>31829422</v>
          </cell>
          <cell r="E19" t="str">
            <v>ДОЧЕРНЕЕ ПРЕДПРИЯТИЕ "КРЫМАВТОДОР" ОТКРЫТОГО АКЦИОНЕРНОГО ОБЩЕСТВА "ГОСУДАРСТВЕННАЯ АКЦИОНЕРНАЯ КОМПАНИЯ "АВТОМОБИЛЬНЫЕ ДОРОГИ УКРАИНЫ"</v>
          </cell>
          <cell r="F19">
            <v>4514.7822299999998</v>
          </cell>
          <cell r="G19">
            <v>4498.3381499999996</v>
          </cell>
          <cell r="H19">
            <v>5254.1109999999999</v>
          </cell>
          <cell r="I19">
            <v>6261.3040000000001</v>
          </cell>
          <cell r="J19">
            <v>1762.96585</v>
          </cell>
          <cell r="K19">
            <v>0</v>
          </cell>
          <cell r="L19">
            <v>0</v>
          </cell>
          <cell r="M19">
            <v>1026.2621099999999</v>
          </cell>
          <cell r="N19">
            <v>1007.193</v>
          </cell>
        </row>
        <row r="20">
          <cell r="B20">
            <v>1</v>
          </cell>
          <cell r="C20" t="str">
            <v>АВТОНОМНА РЕСПУБЛIКА КРИМ</v>
          </cell>
          <cell r="D20">
            <v>32085677</v>
          </cell>
          <cell r="E20" t="str">
            <v>ТОВАРИСТВО З ОБМЕЖЕНОЮ ВIДПОВIДАЛЬНIСТЮ "АТАН-КРИМ"</v>
          </cell>
          <cell r="F20">
            <v>2919.9515900000001</v>
          </cell>
          <cell r="G20">
            <v>2920.3118399999998</v>
          </cell>
          <cell r="H20">
            <v>5396.1802799999996</v>
          </cell>
          <cell r="I20">
            <v>5635.6284900000001</v>
          </cell>
          <cell r="J20">
            <v>2715.3166500000002</v>
          </cell>
          <cell r="K20">
            <v>0</v>
          </cell>
          <cell r="L20">
            <v>0</v>
          </cell>
          <cell r="M20">
            <v>241.88042999999999</v>
          </cell>
          <cell r="N20">
            <v>239.41827000000001</v>
          </cell>
        </row>
        <row r="21">
          <cell r="B21">
            <v>1</v>
          </cell>
          <cell r="C21" t="str">
            <v>АВТОНОМНА РЕСПУБЛIКА КРИМ</v>
          </cell>
          <cell r="D21">
            <v>3348005</v>
          </cell>
          <cell r="E21" t="str">
            <v>ВИРОБНИЧЕ ПIДПРИЄМСТВО ВОДОПРОВIДНО-КАНАЛIЗАЦIЙНОГО ГОСПОДАРСТВА ПIВДЕННОГО БЕРЕГА КРИМУ</v>
          </cell>
          <cell r="F21">
            <v>4080.36393</v>
          </cell>
          <cell r="G21">
            <v>4080.5121199999999</v>
          </cell>
          <cell r="H21">
            <v>5142.70363</v>
          </cell>
          <cell r="I21">
            <v>5537.70543</v>
          </cell>
          <cell r="J21">
            <v>1457.1933100000001</v>
          </cell>
          <cell r="K21">
            <v>0</v>
          </cell>
          <cell r="L21">
            <v>0</v>
          </cell>
          <cell r="M21">
            <v>395.15535</v>
          </cell>
          <cell r="N21">
            <v>395.14807000000002</v>
          </cell>
        </row>
        <row r="22">
          <cell r="B22">
            <v>2</v>
          </cell>
          <cell r="C22" t="str">
            <v>ВIННИЦЬКА ОБЛАСТЬ</v>
          </cell>
          <cell r="D22">
            <v>30805594</v>
          </cell>
          <cell r="E22" t="str">
            <v>ДОЧIРНЄ ПIДПРИЄМСТВО "УКРАЇНСЬКА ГОРIЛЧАНА КОМПАНIЯ "NEMIROFF"</v>
          </cell>
          <cell r="F22">
            <v>258634.97899999999</v>
          </cell>
          <cell r="G22">
            <v>250823.97500000001</v>
          </cell>
          <cell r="H22">
            <v>242905.99299999999</v>
          </cell>
          <cell r="I22">
            <v>280451.81599999999</v>
          </cell>
          <cell r="J22">
            <v>29627.8406</v>
          </cell>
          <cell r="K22">
            <v>0</v>
          </cell>
          <cell r="L22">
            <v>0</v>
          </cell>
          <cell r="M22">
            <v>47726.849600000001</v>
          </cell>
          <cell r="N22">
            <v>37037.667300000001</v>
          </cell>
        </row>
        <row r="23">
          <cell r="B23">
            <v>2</v>
          </cell>
          <cell r="C23" t="str">
            <v>ВIННИЦЬКА ОБЛАСТЬ</v>
          </cell>
          <cell r="D23">
            <v>130694</v>
          </cell>
          <cell r="E23" t="str">
            <v>ВIДКРИТЕ АКЦIОНЕРНЕ ТОВАРИСТВО "АКЦIОНЕРНА КОМПАНIЯ "ВIННИЦЯОБЛЕНЕРГО"</v>
          </cell>
          <cell r="F23">
            <v>14769.700699999999</v>
          </cell>
          <cell r="G23">
            <v>14881.362499999999</v>
          </cell>
          <cell r="H23">
            <v>27904.2287</v>
          </cell>
          <cell r="I23">
            <v>28071.9</v>
          </cell>
          <cell r="J23">
            <v>13190.5375</v>
          </cell>
          <cell r="K23">
            <v>0</v>
          </cell>
          <cell r="L23">
            <v>0</v>
          </cell>
          <cell r="M23">
            <v>2.30728</v>
          </cell>
          <cell r="N23">
            <v>-1.0622</v>
          </cell>
        </row>
        <row r="24">
          <cell r="B24">
            <v>2</v>
          </cell>
          <cell r="C24" t="str">
            <v>ВIННИЦЬКА ОБЛАСТЬ</v>
          </cell>
          <cell r="D24">
            <v>5470928</v>
          </cell>
          <cell r="E24" t="str">
            <v>ЛАДИЖИНСЬКА ТЕПЛОВА ЕЛЕКТРИЧНА СТАНЦIЯ</v>
          </cell>
          <cell r="F24">
            <v>5039.8991900000001</v>
          </cell>
          <cell r="G24">
            <v>5933.0256799999997</v>
          </cell>
          <cell r="H24">
            <v>16411.334599999998</v>
          </cell>
          <cell r="I24">
            <v>19980.4611</v>
          </cell>
          <cell r="J24">
            <v>14047.4354</v>
          </cell>
          <cell r="K24">
            <v>0</v>
          </cell>
          <cell r="L24">
            <v>-4034.1678999999999</v>
          </cell>
          <cell r="M24">
            <v>130.14422999999999</v>
          </cell>
          <cell r="N24">
            <v>-186.74964</v>
          </cell>
        </row>
        <row r="25">
          <cell r="B25">
            <v>2</v>
          </cell>
          <cell r="C25" t="str">
            <v>ВIННИЦЬКА ОБЛАСТЬ</v>
          </cell>
          <cell r="D25">
            <v>5459134</v>
          </cell>
          <cell r="E25" t="str">
            <v>ДЕРЖАВНЕ ПIДПРИЄМСТВО НЕМИРIВСЬКИЙ СПИРТОВИЙ ЗАВОД</v>
          </cell>
          <cell r="F25">
            <v>8774.5196400000004</v>
          </cell>
          <cell r="G25">
            <v>9130.5228499999994</v>
          </cell>
          <cell r="H25">
            <v>11387.8439</v>
          </cell>
          <cell r="I25">
            <v>11637.6098</v>
          </cell>
          <cell r="J25">
            <v>2507.0869400000001</v>
          </cell>
          <cell r="K25">
            <v>0</v>
          </cell>
          <cell r="L25">
            <v>0</v>
          </cell>
          <cell r="M25">
            <v>38.528820000000003</v>
          </cell>
          <cell r="N25">
            <v>-2.28695</v>
          </cell>
        </row>
        <row r="26">
          <cell r="B26">
            <v>2</v>
          </cell>
          <cell r="C26" t="str">
            <v>ВIННИЦЬКА ОБЛАСТЬ</v>
          </cell>
          <cell r="D26">
            <v>3338649</v>
          </cell>
          <cell r="E26" t="str">
            <v>ВIДКРИТЕ АКЦIОНЕРНЕ ТОВАРИСТВО ПО ГАЗОПОСТАЧАННЮ ТА ГАЗИФIКАЦIЇ "ВIННИЦЯГАЗ"</v>
          </cell>
          <cell r="F26">
            <v>8674.1185999999998</v>
          </cell>
          <cell r="G26">
            <v>8678.1565399999999</v>
          </cell>
          <cell r="H26">
            <v>8822.0476099999996</v>
          </cell>
          <cell r="I26">
            <v>8940.8794500000004</v>
          </cell>
          <cell r="J26">
            <v>262.72291000000001</v>
          </cell>
          <cell r="K26">
            <v>0</v>
          </cell>
          <cell r="L26">
            <v>0</v>
          </cell>
          <cell r="M26">
            <v>275.87741999999997</v>
          </cell>
          <cell r="N26">
            <v>90.769630000000006</v>
          </cell>
        </row>
        <row r="27">
          <cell r="B27">
            <v>2</v>
          </cell>
          <cell r="C27" t="str">
            <v>ВIННИЦЬКА ОБЛАСТЬ</v>
          </cell>
          <cell r="D27">
            <v>31255289</v>
          </cell>
          <cell r="E27" t="str">
            <v>ЗАКРИТЕ АКЦIОНЕРНЕ ТОВАРИСТВО "ВIННИЦЬКИЙ ЛIКЕРО-ГОРIЛЧАНИЙ ЗАВОД"</v>
          </cell>
          <cell r="F27">
            <v>3274.5101800000002</v>
          </cell>
          <cell r="G27">
            <v>3436.67886</v>
          </cell>
          <cell r="H27">
            <v>7418.3969999999999</v>
          </cell>
          <cell r="I27">
            <v>8932.67533</v>
          </cell>
          <cell r="J27">
            <v>5495.99647</v>
          </cell>
          <cell r="K27">
            <v>0</v>
          </cell>
          <cell r="L27">
            <v>0</v>
          </cell>
          <cell r="M27">
            <v>1852.7275299999999</v>
          </cell>
          <cell r="N27">
            <v>1258.6565900000001</v>
          </cell>
        </row>
        <row r="28">
          <cell r="B28">
            <v>2</v>
          </cell>
          <cell r="C28" t="str">
            <v>ВIННИЦЬКА ОБЛАСТЬ</v>
          </cell>
          <cell r="D28">
            <v>5513371</v>
          </cell>
          <cell r="E28" t="str">
            <v>ЗАКРИТЕ АКЦIОНЕРНЕ ТОВАРИСТВО "БЕРШАДСЬКИЙ ПИВОКОМБIНАТ"</v>
          </cell>
          <cell r="F28">
            <v>5593.1178499999996</v>
          </cell>
          <cell r="G28">
            <v>6013.5657099999999</v>
          </cell>
          <cell r="H28">
            <v>6935.3707000000004</v>
          </cell>
          <cell r="I28">
            <v>8606.0427799999998</v>
          </cell>
          <cell r="J28">
            <v>2592.4770699999999</v>
          </cell>
          <cell r="K28">
            <v>0</v>
          </cell>
          <cell r="L28">
            <v>0</v>
          </cell>
          <cell r="M28">
            <v>1719.8046099999999</v>
          </cell>
          <cell r="N28">
            <v>1420.3044600000001</v>
          </cell>
        </row>
        <row r="29">
          <cell r="B29">
            <v>2</v>
          </cell>
          <cell r="C29" t="str">
            <v>ВIННИЦЬКА ОБЛАСТЬ</v>
          </cell>
          <cell r="D29">
            <v>32054743</v>
          </cell>
          <cell r="E29" t="str">
            <v>ДОЧIРНЄ ПIДПРИЄМСТВО "ВIННИЦЬКИЙ ОБЛАВТОДОР" ВIДКРИТОГО АКЦIОНЕРНОГО ТОВАРИСТВА"ДЕРЖАВНА АКЦIОНЕРНА КОМПАНIЯ"АВТОМОБIЛЬНI ДОРОГИ УКРАЇНИ"</v>
          </cell>
          <cell r="F29">
            <v>5160.1282099999999</v>
          </cell>
          <cell r="G29">
            <v>5139.9302100000004</v>
          </cell>
          <cell r="H29">
            <v>8285.1556</v>
          </cell>
          <cell r="I29">
            <v>8355.6510999999991</v>
          </cell>
          <cell r="J29">
            <v>3215.7208900000001</v>
          </cell>
          <cell r="K29">
            <v>0</v>
          </cell>
          <cell r="L29">
            <v>0</v>
          </cell>
          <cell r="M29">
            <v>59.845869999999998</v>
          </cell>
          <cell r="N29">
            <v>55.216430000000003</v>
          </cell>
        </row>
        <row r="30">
          <cell r="B30">
            <v>2</v>
          </cell>
          <cell r="C30" t="str">
            <v>ВIННИЦЬКА ОБЛАСТЬ</v>
          </cell>
          <cell r="D30">
            <v>282435</v>
          </cell>
          <cell r="E30" t="str">
            <v>ВIДКРИТЕ АКЦIОНЕРНЕ ТОВАРИСТВО "ГНIВАНСЬКИЙ ЗАВОД СПЕЦЗАЛIЗОБЕТОНУ"</v>
          </cell>
          <cell r="F30">
            <v>5889.9936699999998</v>
          </cell>
          <cell r="G30">
            <v>6844.80296</v>
          </cell>
          <cell r="H30">
            <v>6716.6988199999996</v>
          </cell>
          <cell r="I30">
            <v>6824.4013199999999</v>
          </cell>
          <cell r="J30">
            <v>-20.40164</v>
          </cell>
          <cell r="K30">
            <v>0</v>
          </cell>
          <cell r="L30">
            <v>0</v>
          </cell>
          <cell r="M30">
            <v>33.110790000000001</v>
          </cell>
          <cell r="N30">
            <v>33.033720000000002</v>
          </cell>
        </row>
        <row r="31">
          <cell r="B31">
            <v>2</v>
          </cell>
          <cell r="C31" t="str">
            <v>ВIННИЦЬКА ОБЛАСТЬ</v>
          </cell>
          <cell r="D31">
            <v>13318821</v>
          </cell>
          <cell r="E31" t="str">
            <v>- НАУКОВО-ВИРОБНИЧЕ ПIДПРИЄМСТВО "ГАММА"</v>
          </cell>
          <cell r="F31">
            <v>4434.5764499999996</v>
          </cell>
          <cell r="G31">
            <v>4711.4871899999998</v>
          </cell>
          <cell r="H31">
            <v>6366.2776999999996</v>
          </cell>
          <cell r="I31">
            <v>6660.87428</v>
          </cell>
          <cell r="J31">
            <v>1949.3870899999999</v>
          </cell>
          <cell r="K31">
            <v>0</v>
          </cell>
          <cell r="L31">
            <v>0</v>
          </cell>
          <cell r="M31">
            <v>17.559460000000001</v>
          </cell>
          <cell r="N31">
            <v>-13.1387</v>
          </cell>
        </row>
        <row r="32">
          <cell r="B32">
            <v>2</v>
          </cell>
          <cell r="C32" t="str">
            <v>ВIННИЦЬКА ОБЛАСТЬ</v>
          </cell>
          <cell r="D32">
            <v>1057491</v>
          </cell>
          <cell r="E32" t="str">
            <v>ДЕРЖАВНЕ ПIДПРИЄМСТВО "ВIННИЦЯТРАНСПРИЛАД"</v>
          </cell>
          <cell r="F32">
            <v>5223.7796600000001</v>
          </cell>
          <cell r="G32">
            <v>5223.6567599999998</v>
          </cell>
          <cell r="H32">
            <v>6120.50324</v>
          </cell>
          <cell r="I32">
            <v>6412.4857599999996</v>
          </cell>
          <cell r="J32">
            <v>1188.829</v>
          </cell>
          <cell r="K32">
            <v>0</v>
          </cell>
          <cell r="L32">
            <v>0</v>
          </cell>
          <cell r="M32">
            <v>295.98029000000002</v>
          </cell>
          <cell r="N32">
            <v>291.98252000000002</v>
          </cell>
        </row>
        <row r="33">
          <cell r="B33">
            <v>2</v>
          </cell>
          <cell r="C33" t="str">
            <v>ВIННИЦЬКА ОБЛАСТЬ</v>
          </cell>
          <cell r="D33">
            <v>3338633</v>
          </cell>
          <cell r="E33" t="str">
            <v>ВIННИЦЬКЕ ОБЛАСНЕ КОМУНАЛЬНЕ ПIДПРИЄМСТВО ТЕПЛОВИХ МЕРЕЖ "ВIННИЦЯТЕПЛОКОМУНЕНЕРГО"</v>
          </cell>
          <cell r="F33">
            <v>1456.95877</v>
          </cell>
          <cell r="G33">
            <v>4998.9466000000002</v>
          </cell>
          <cell r="H33">
            <v>3935.2608700000001</v>
          </cell>
          <cell r="I33">
            <v>6206.9026199999998</v>
          </cell>
          <cell r="J33">
            <v>1207.9560200000001</v>
          </cell>
          <cell r="K33">
            <v>188.06229999999999</v>
          </cell>
          <cell r="L33">
            <v>-1718.2211</v>
          </cell>
          <cell r="M33">
            <v>0.84048</v>
          </cell>
          <cell r="N33">
            <v>-0.02</v>
          </cell>
        </row>
        <row r="34">
          <cell r="B34">
            <v>2</v>
          </cell>
          <cell r="C34" t="str">
            <v>ВIННИЦЬКА ОБЛАСТЬ</v>
          </cell>
          <cell r="D34">
            <v>21725012</v>
          </cell>
          <cell r="E34" t="str">
            <v>ПIВДЕННО-ЗАХIДНА ЕЛЕКТРОЕНЕРГЕТИЧНА СИСТЕМА ДЕРЖАВНОГО ПIДПРИЄМСТВА "НАЦIОНАЛЬНА ЕНЕРГЕТИЧНА КОМПАНIЯ "УКРЕНЕРГО"</v>
          </cell>
          <cell r="F34">
            <v>3448.6104</v>
          </cell>
          <cell r="G34">
            <v>3448.6054300000001</v>
          </cell>
          <cell r="H34">
            <v>6172.0212300000003</v>
          </cell>
          <cell r="I34">
            <v>6172.0511999999999</v>
          </cell>
          <cell r="J34">
            <v>2723.4457699999998</v>
          </cell>
          <cell r="K34">
            <v>0</v>
          </cell>
          <cell r="L34">
            <v>0</v>
          </cell>
          <cell r="M34">
            <v>5.0950000000000002E-2</v>
          </cell>
          <cell r="N34">
            <v>2.997E-2</v>
          </cell>
        </row>
        <row r="35">
          <cell r="B35">
            <v>2</v>
          </cell>
          <cell r="C35" t="str">
            <v>ВIННИЦЬКА ОБЛАСТЬ</v>
          </cell>
          <cell r="D35">
            <v>1057545</v>
          </cell>
          <cell r="E35" t="str">
            <v>ТОВАРИСТВО З ОБМЕЖЕНОЮ ВIДПОВIДАЛЬНIСТЮ ЖМЕРИНСЬКЕ ПIДПРИЄМСТВО "ЕКСПРЕС"</v>
          </cell>
          <cell r="F35">
            <v>7984.1029799999997</v>
          </cell>
          <cell r="G35">
            <v>7989.95424</v>
          </cell>
          <cell r="H35">
            <v>6050.6959399999996</v>
          </cell>
          <cell r="I35">
            <v>6166.5116900000003</v>
          </cell>
          <cell r="J35">
            <v>-1823.4426000000001</v>
          </cell>
          <cell r="K35">
            <v>0</v>
          </cell>
          <cell r="L35">
            <v>0</v>
          </cell>
          <cell r="M35">
            <v>108.73569000000001</v>
          </cell>
          <cell r="N35">
            <v>105.75587</v>
          </cell>
        </row>
        <row r="36">
          <cell r="B36">
            <v>2</v>
          </cell>
          <cell r="C36" t="str">
            <v>ВIННИЦЬКА ОБЛАСТЬ</v>
          </cell>
          <cell r="D36">
            <v>13307734</v>
          </cell>
          <cell r="E36" t="str">
            <v>ПРИВАТНЕ ПIДПРИЄМСТВО "ПРИВАТНЕ МАЛЕ ПIДПРИЄМСТВО ВИРОБНИЧА ФIРМА "ПАНДА"</v>
          </cell>
          <cell r="F36">
            <v>5441.76901</v>
          </cell>
          <cell r="G36">
            <v>5425.1359599999996</v>
          </cell>
          <cell r="H36">
            <v>6071.4087099999997</v>
          </cell>
          <cell r="I36">
            <v>6094.7245000000003</v>
          </cell>
          <cell r="J36">
            <v>669.58853999999997</v>
          </cell>
          <cell r="K36">
            <v>0</v>
          </cell>
          <cell r="L36">
            <v>0</v>
          </cell>
          <cell r="M36">
            <v>2.1655700000000002</v>
          </cell>
          <cell r="N36">
            <v>-4.0749599999999999</v>
          </cell>
        </row>
        <row r="37">
          <cell r="B37">
            <v>2</v>
          </cell>
          <cell r="C37" t="str">
            <v>ВIННИЦЬКА ОБЛАСТЬ</v>
          </cell>
          <cell r="D37">
            <v>13333298</v>
          </cell>
          <cell r="E37" t="str">
            <v>ПРИВАТНЕ ПIДПРИЄМСТВО "КРЯЖ"</v>
          </cell>
          <cell r="F37">
            <v>2926.3691100000001</v>
          </cell>
          <cell r="G37">
            <v>2925.6991800000001</v>
          </cell>
          <cell r="H37">
            <v>4894.8253699999996</v>
          </cell>
          <cell r="I37">
            <v>4859.8062099999997</v>
          </cell>
          <cell r="J37">
            <v>1934.1070299999999</v>
          </cell>
          <cell r="K37">
            <v>0</v>
          </cell>
          <cell r="L37">
            <v>0</v>
          </cell>
          <cell r="M37">
            <v>1.81603</v>
          </cell>
          <cell r="N37">
            <v>1.49794</v>
          </cell>
        </row>
        <row r="38">
          <cell r="B38">
            <v>2</v>
          </cell>
          <cell r="C38" t="str">
            <v>ВIННИЦЬКА ОБЛАСТЬ</v>
          </cell>
          <cell r="D38">
            <v>23063575</v>
          </cell>
          <cell r="E38" t="str">
            <v>ФIРМА "ЛЮСТДОРФ" У ФОРМI ТОВАРИСТВА З ОБМЕЖЕНОЮ ВIДПОВIДАЛЬНIСТЮ</v>
          </cell>
          <cell r="F38">
            <v>2662.2392100000002</v>
          </cell>
          <cell r="G38">
            <v>2678.4119900000001</v>
          </cell>
          <cell r="H38">
            <v>4242.9326000000001</v>
          </cell>
          <cell r="I38">
            <v>4332.8448099999996</v>
          </cell>
          <cell r="J38">
            <v>1654.43282</v>
          </cell>
          <cell r="K38">
            <v>0</v>
          </cell>
          <cell r="L38">
            <v>0</v>
          </cell>
          <cell r="M38">
            <v>12.34056</v>
          </cell>
          <cell r="N38">
            <v>11.731719999999999</v>
          </cell>
        </row>
        <row r="39">
          <cell r="B39">
            <v>2</v>
          </cell>
          <cell r="C39" t="str">
            <v>ВIННИЦЬКА ОБЛАСТЬ</v>
          </cell>
          <cell r="D39">
            <v>20112362</v>
          </cell>
          <cell r="E39" t="str">
            <v>СПIЛЬНЕ УКРАЇНСЬКЕ-IСПАНСЬКЕ ПIДПРИЄМСТВО У ФОРМI ТОВАРИСТВА З ОБМЕЖЕНОЮ ВIДПОВIДАЛЬНIСТЮ "СПЕРКО УКРАЇНА"</v>
          </cell>
          <cell r="F39">
            <v>3660.2724499999999</v>
          </cell>
          <cell r="G39">
            <v>3315.2375099999999</v>
          </cell>
          <cell r="H39">
            <v>4081.79277</v>
          </cell>
          <cell r="I39">
            <v>4121.5795900000003</v>
          </cell>
          <cell r="J39">
            <v>806.34208000000001</v>
          </cell>
          <cell r="K39">
            <v>0</v>
          </cell>
          <cell r="L39">
            <v>0</v>
          </cell>
          <cell r="M39">
            <v>1.2297400000000001</v>
          </cell>
          <cell r="N39">
            <v>1.05871</v>
          </cell>
        </row>
        <row r="40">
          <cell r="B40">
            <v>2</v>
          </cell>
          <cell r="C40" t="str">
            <v>ВIННИЦЬКА ОБЛАСТЬ</v>
          </cell>
          <cell r="D40">
            <v>2583187</v>
          </cell>
          <cell r="E40" t="str">
            <v>ДОЧIРНЄ ПIДПРИЄМСТВО "КЛIНIЧНИЙ САНАТОРIЙ "ХМIЛЬНИК"" ЗАКРИТОГО АКЦIОНЕРНОГО ТОВАРИСТВА ЛIКУВАЛЬНО-ОЗДОРОВЧИХ ЗАКЛАДIВ "УКРПРОФОЗДОРОВНИЦЯ "УКРПРОФОЗ</v>
          </cell>
          <cell r="F40">
            <v>3564.94245</v>
          </cell>
          <cell r="G40">
            <v>3615.1725000000001</v>
          </cell>
          <cell r="H40">
            <v>3648.0764600000002</v>
          </cell>
          <cell r="I40">
            <v>3828.2938600000002</v>
          </cell>
          <cell r="J40">
            <v>213.12136000000001</v>
          </cell>
          <cell r="K40">
            <v>0</v>
          </cell>
          <cell r="L40">
            <v>0</v>
          </cell>
          <cell r="M40">
            <v>237.39308</v>
          </cell>
          <cell r="N40">
            <v>177.81267</v>
          </cell>
        </row>
        <row r="41">
          <cell r="B41">
            <v>2</v>
          </cell>
          <cell r="C41" t="str">
            <v>ВIННИЦЬКА ОБЛАСТЬ</v>
          </cell>
          <cell r="D41">
            <v>24895253</v>
          </cell>
          <cell r="E41" t="str">
            <v>ТОВАРИСТВО З ОБМЕЖЕНОЮ ВIДПОВIДАЛЬНIСТЮ "ЕНЕРГОIНВЕСТ"</v>
          </cell>
          <cell r="F41">
            <v>3159.3332</v>
          </cell>
          <cell r="G41">
            <v>3159.67724</v>
          </cell>
          <cell r="H41">
            <v>3549.0877099999998</v>
          </cell>
          <cell r="I41">
            <v>3567.0319</v>
          </cell>
          <cell r="J41">
            <v>407.35466000000002</v>
          </cell>
          <cell r="K41">
            <v>0</v>
          </cell>
          <cell r="L41">
            <v>0</v>
          </cell>
          <cell r="M41">
            <v>126.95507000000001</v>
          </cell>
          <cell r="N41">
            <v>14.35868</v>
          </cell>
        </row>
        <row r="42">
          <cell r="B42">
            <v>3</v>
          </cell>
          <cell r="C42" t="str">
            <v>ВОЛИНСЬКА ОБЛАСТЬ</v>
          </cell>
          <cell r="D42">
            <v>5808592</v>
          </cell>
          <cell r="E42" t="str">
            <v>ВIДКРИТЕ АКЦIОНЕРНЕ ТОВАРИСТВО "ЛУЦЬКИЙ АВТОМОБIЛЬНИЙ ЗАВОД"</v>
          </cell>
          <cell r="F42">
            <v>27048.831699999999</v>
          </cell>
          <cell r="G42">
            <v>26814.5651</v>
          </cell>
          <cell r="H42">
            <v>113269.266</v>
          </cell>
          <cell r="I42">
            <v>114317.008</v>
          </cell>
          <cell r="J42">
            <v>87502.4427</v>
          </cell>
          <cell r="K42">
            <v>0</v>
          </cell>
          <cell r="L42">
            <v>0</v>
          </cell>
          <cell r="M42">
            <v>1125.1409699999999</v>
          </cell>
          <cell r="N42">
            <v>966.99726999999996</v>
          </cell>
        </row>
        <row r="43">
          <cell r="B43">
            <v>3</v>
          </cell>
          <cell r="C43" t="str">
            <v>ВОЛИНСЬКА ОБЛАСТЬ</v>
          </cell>
          <cell r="D43">
            <v>5515312</v>
          </cell>
          <cell r="E43" t="str">
            <v>ДЕРЖАВНЕ ПIДПРИЄМСТВО ЛУЦЬКИЙ СПИРТОГОРIЛЧАНИЙ КОМБIНАТ</v>
          </cell>
          <cell r="F43">
            <v>46426.877</v>
          </cell>
          <cell r="G43">
            <v>53218.9787</v>
          </cell>
          <cell r="H43">
            <v>79294.16</v>
          </cell>
          <cell r="I43">
            <v>76246.115699999995</v>
          </cell>
          <cell r="J43">
            <v>23027.136999999999</v>
          </cell>
          <cell r="K43">
            <v>0</v>
          </cell>
          <cell r="L43">
            <v>0</v>
          </cell>
          <cell r="M43">
            <v>12351.4843</v>
          </cell>
          <cell r="N43">
            <v>-3939.6891000000001</v>
          </cell>
        </row>
        <row r="44">
          <cell r="B44">
            <v>3</v>
          </cell>
          <cell r="C44" t="str">
            <v>ВОЛИНСЬКА ОБЛАСТЬ</v>
          </cell>
          <cell r="D44">
            <v>20134889</v>
          </cell>
          <cell r="E44" t="str">
            <v>ВIДКРИТЕ АКЦIОНЕРНЕ ТОВАРИСТВО "ВОЛИНЬХОЛДIНГ"</v>
          </cell>
          <cell r="F44">
            <v>39930.203200000004</v>
          </cell>
          <cell r="G44">
            <v>40019.712899999999</v>
          </cell>
          <cell r="H44">
            <v>50177.818500000001</v>
          </cell>
          <cell r="I44">
            <v>50222.156799999997</v>
          </cell>
          <cell r="J44">
            <v>10202.4439</v>
          </cell>
          <cell r="K44">
            <v>0</v>
          </cell>
          <cell r="L44">
            <v>0</v>
          </cell>
          <cell r="M44">
            <v>138.30598000000001</v>
          </cell>
          <cell r="N44">
            <v>31.454879999999999</v>
          </cell>
        </row>
        <row r="45">
          <cell r="B45">
            <v>3</v>
          </cell>
          <cell r="C45" t="str">
            <v>ВОЛИНСЬКА ОБЛАСТЬ</v>
          </cell>
          <cell r="D45">
            <v>21742251</v>
          </cell>
          <cell r="E45" t="str">
            <v>ПIДПРИЄМСТВО "ВОЛИНЬАВТОМОТОСЕРВIС"</v>
          </cell>
          <cell r="F45">
            <v>12670.559800000001</v>
          </cell>
          <cell r="G45">
            <v>9190.53989</v>
          </cell>
          <cell r="H45">
            <v>34189.909099999997</v>
          </cell>
          <cell r="I45">
            <v>34276.081599999998</v>
          </cell>
          <cell r="J45">
            <v>25085.541700000002</v>
          </cell>
          <cell r="K45">
            <v>0</v>
          </cell>
          <cell r="L45">
            <v>0</v>
          </cell>
          <cell r="M45">
            <v>6.6844999999999999</v>
          </cell>
          <cell r="N45">
            <v>-0.13067999999999999</v>
          </cell>
        </row>
        <row r="46">
          <cell r="B46">
            <v>3</v>
          </cell>
          <cell r="C46" t="str">
            <v>ВОЛИНСЬКА ОБЛАСТЬ</v>
          </cell>
          <cell r="D46">
            <v>131512</v>
          </cell>
          <cell r="E46" t="str">
            <v>ВIДКРИТЕ АКЦIОНЕРНЕ ТОВАРИСТВО "ВОЛИНЬОБЛЕНЕРГО"</v>
          </cell>
          <cell r="F46">
            <v>10211.080400000001</v>
          </cell>
          <cell r="G46">
            <v>9322.0906599999998</v>
          </cell>
          <cell r="H46">
            <v>20934.977500000001</v>
          </cell>
          <cell r="I46">
            <v>22104.2834</v>
          </cell>
          <cell r="J46">
            <v>12782.1927</v>
          </cell>
          <cell r="K46">
            <v>121.30656999999999</v>
          </cell>
          <cell r="L46">
            <v>-731.20343000000003</v>
          </cell>
          <cell r="M46">
            <v>32.523040000000002</v>
          </cell>
          <cell r="N46">
            <v>21.29964</v>
          </cell>
        </row>
        <row r="47">
          <cell r="B47">
            <v>3</v>
          </cell>
          <cell r="C47" t="str">
            <v>ВОЛИНСЬКА ОБЛАСТЬ</v>
          </cell>
          <cell r="D47">
            <v>21751578</v>
          </cell>
          <cell r="E47" t="str">
            <v>СПIЛЬНЕ УКРАЇНСЬКО-ПОЛЬСЬКЕ ПIДПРИЄМСТВО У ФОРМI ТОВАРИСТВА З ОБМЕЖЕНОЮ ВIДПОВIДАЛЬНIСТЮ "МОДЕРН-ЕКСПО"</v>
          </cell>
          <cell r="F47">
            <v>6510.4611100000002</v>
          </cell>
          <cell r="G47">
            <v>6499.11492</v>
          </cell>
          <cell r="H47">
            <v>7671.8115799999996</v>
          </cell>
          <cell r="I47">
            <v>8607.5961200000002</v>
          </cell>
          <cell r="J47">
            <v>2108.4812000000002</v>
          </cell>
          <cell r="K47">
            <v>0</v>
          </cell>
          <cell r="L47">
            <v>0</v>
          </cell>
          <cell r="M47">
            <v>931.13914</v>
          </cell>
          <cell r="N47">
            <v>930.89936999999998</v>
          </cell>
        </row>
        <row r="48">
          <cell r="B48">
            <v>3</v>
          </cell>
          <cell r="C48" t="str">
            <v>ВОЛИНСЬКА ОБЛАСТЬ</v>
          </cell>
          <cell r="D48">
            <v>8029701</v>
          </cell>
          <cell r="E48" t="str">
            <v>ДЕРЖАВНЕ ПIДПРИЄМСТВО МIНIСТЕРСТВА ОБОРОНИ УКРАЇНИ "ЛУЦЬКИЙ РЕМОНТНИЙ ЗАВОД "МОТОР"</v>
          </cell>
          <cell r="F48">
            <v>6053.5470999999998</v>
          </cell>
          <cell r="G48">
            <v>5568.2383900000004</v>
          </cell>
          <cell r="H48">
            <v>7966.8024100000002</v>
          </cell>
          <cell r="I48">
            <v>7015.5474299999996</v>
          </cell>
          <cell r="J48">
            <v>1447.3090400000001</v>
          </cell>
          <cell r="K48">
            <v>0</v>
          </cell>
          <cell r="L48">
            <v>0</v>
          </cell>
          <cell r="M48">
            <v>1894.8492900000001</v>
          </cell>
          <cell r="N48">
            <v>-986.79956000000004</v>
          </cell>
        </row>
        <row r="49">
          <cell r="B49">
            <v>3</v>
          </cell>
          <cell r="C49" t="str">
            <v>ВОЛИНСЬКА ОБЛАСТЬ</v>
          </cell>
          <cell r="D49">
            <v>225644</v>
          </cell>
          <cell r="E49" t="str">
            <v>ВIДКРИТЕ АКЦIОНЕРНЕ ТОВАРИСТВО "ЕЛЕКТРОТЕРМОМЕТРIЯ"</v>
          </cell>
          <cell r="F49">
            <v>6217.3290699999998</v>
          </cell>
          <cell r="G49">
            <v>6208.76595</v>
          </cell>
          <cell r="H49">
            <v>5996.9683699999996</v>
          </cell>
          <cell r="I49">
            <v>6026.7209599999996</v>
          </cell>
          <cell r="J49">
            <v>-182.04499000000001</v>
          </cell>
          <cell r="K49">
            <v>0</v>
          </cell>
          <cell r="L49">
            <v>0</v>
          </cell>
          <cell r="M49">
            <v>25.916979999999999</v>
          </cell>
          <cell r="N49">
            <v>25.478280000000002</v>
          </cell>
        </row>
        <row r="50">
          <cell r="B50">
            <v>3</v>
          </cell>
          <cell r="C50" t="str">
            <v>ВОЛИНСЬКА ОБЛАСТЬ</v>
          </cell>
          <cell r="D50">
            <v>32269816</v>
          </cell>
          <cell r="E50" t="str">
            <v>ТОВАРИСТВО З ОБМЕЖЕНОЮ ВIДПОВIДАЛЬНIСТЮ "КОНТИНIУМ-УКР-РЕСУРС"</v>
          </cell>
          <cell r="F50">
            <v>3924.05422</v>
          </cell>
          <cell r="G50">
            <v>6114.76</v>
          </cell>
          <cell r="H50">
            <v>5902.6043799999998</v>
          </cell>
          <cell r="I50">
            <v>5750.6704499999996</v>
          </cell>
          <cell r="J50">
            <v>-364.08954999999997</v>
          </cell>
          <cell r="K50">
            <v>0</v>
          </cell>
          <cell r="L50">
            <v>0</v>
          </cell>
          <cell r="M50">
            <v>3837.0926100000001</v>
          </cell>
          <cell r="N50">
            <v>-151.93394000000001</v>
          </cell>
        </row>
        <row r="51">
          <cell r="B51">
            <v>3</v>
          </cell>
          <cell r="C51" t="str">
            <v>ВОЛИНСЬКА ОБЛАСТЬ</v>
          </cell>
          <cell r="D51">
            <v>32035139</v>
          </cell>
          <cell r="E51" t="str">
            <v>ДОЧIРНЄ ПIДПРИЄМСТВО "ВОЛИНСЬКИЙ ОБЛАВТОДОР" ВIДКРИТОГО АКЦIОНЕРНОГО ТОВАРИСТВА "ДЕРЖАВНА АКЦIОНЕРНА КОМПАНIЯ "АВТОМОБIЛЬНI ДОРОГИ УКРАЇНИ"</v>
          </cell>
          <cell r="F51">
            <v>3288.0900299999998</v>
          </cell>
          <cell r="G51">
            <v>3314.6813699999998</v>
          </cell>
          <cell r="H51">
            <v>4935.5968599999997</v>
          </cell>
          <cell r="I51">
            <v>4945.6299200000003</v>
          </cell>
          <cell r="J51">
            <v>1630.9485500000001</v>
          </cell>
          <cell r="K51">
            <v>0</v>
          </cell>
          <cell r="L51">
            <v>0</v>
          </cell>
          <cell r="M51">
            <v>55.832729999999998</v>
          </cell>
          <cell r="N51">
            <v>-0.13900000000000001</v>
          </cell>
        </row>
        <row r="52">
          <cell r="B52">
            <v>3</v>
          </cell>
          <cell r="C52" t="str">
            <v>ВОЛИНСЬКА ОБЛАСТЬ</v>
          </cell>
          <cell r="D52">
            <v>30391925</v>
          </cell>
          <cell r="E52" t="str">
            <v>ДЕРЖАВНЕ КОМУНАЛЬНЕ ПIДПРИЄМСТВО "ЛУЦЬКТЕПЛО"</v>
          </cell>
          <cell r="F52">
            <v>5233.4986900000004</v>
          </cell>
          <cell r="G52">
            <v>5480.4005800000004</v>
          </cell>
          <cell r="H52">
            <v>4165.5438199999999</v>
          </cell>
          <cell r="I52">
            <v>4851.0080900000003</v>
          </cell>
          <cell r="J52">
            <v>-629.39248999999995</v>
          </cell>
          <cell r="K52">
            <v>0</v>
          </cell>
          <cell r="L52">
            <v>0</v>
          </cell>
          <cell r="M52">
            <v>679.00279</v>
          </cell>
          <cell r="N52">
            <v>675.53219999999999</v>
          </cell>
        </row>
        <row r="53">
          <cell r="B53">
            <v>3</v>
          </cell>
          <cell r="C53" t="str">
            <v>ВОЛИНСЬКА ОБЛАСТЬ</v>
          </cell>
          <cell r="D53">
            <v>19233095</v>
          </cell>
          <cell r="E53" t="str">
            <v>ТОВАРИСТВО З ОБМЕЖЕНОЮ ВIДПОВIДАЛЬНIСТЮ КОМЕРЦIЙНИЙ БАНК "ЗАХIДIНКОМБАНК"</v>
          </cell>
          <cell r="F53">
            <v>3558.4594000000002</v>
          </cell>
          <cell r="G53">
            <v>3554.2645299999999</v>
          </cell>
          <cell r="H53">
            <v>4508.8589400000001</v>
          </cell>
          <cell r="I53">
            <v>4510.6342400000003</v>
          </cell>
          <cell r="J53">
            <v>956.36971000000005</v>
          </cell>
          <cell r="K53">
            <v>0</v>
          </cell>
          <cell r="L53">
            <v>0</v>
          </cell>
          <cell r="M53">
            <v>2.5807500000000001</v>
          </cell>
          <cell r="N53">
            <v>1.7363900000000001</v>
          </cell>
        </row>
        <row r="54">
          <cell r="B54">
            <v>3</v>
          </cell>
          <cell r="C54" t="str">
            <v>ВОЛИНСЬКА ОБЛАСТЬ</v>
          </cell>
          <cell r="D54">
            <v>32365965</v>
          </cell>
          <cell r="E54" t="str">
            <v>ДЕРЖАВНЕ ПIДПРИЄМСТВО "ВОЛИНЬВУГIЛЛЯ"</v>
          </cell>
          <cell r="F54">
            <v>11928.5455</v>
          </cell>
          <cell r="G54">
            <v>5510.61031</v>
          </cell>
          <cell r="H54">
            <v>-1017.9791</v>
          </cell>
          <cell r="I54">
            <v>4130.4480999999996</v>
          </cell>
          <cell r="J54">
            <v>-1380.1622</v>
          </cell>
          <cell r="K54">
            <v>10497.004000000001</v>
          </cell>
          <cell r="L54">
            <v>-4945.03</v>
          </cell>
          <cell r="M54">
            <v>6.6036400000000004</v>
          </cell>
          <cell r="N54">
            <v>6.5539100000000001</v>
          </cell>
        </row>
        <row r="55">
          <cell r="B55">
            <v>3</v>
          </cell>
          <cell r="C55" t="str">
            <v>ВОЛИНСЬКА ОБЛАСТЬ</v>
          </cell>
          <cell r="D55">
            <v>21746726</v>
          </cell>
          <cell r="E55" t="str">
            <v>СПIЛЬНЕ УКРАЇНСЬКО-СЛОВАЦЬКЕ ПIДПРИЄМСТВО АКЦIОНЕРНЕ ТОВАРИСТВО ЗАКРИТОГО ТИПУ "ВОЛИНЬПАК"</v>
          </cell>
          <cell r="F55">
            <v>3101.3835100000001</v>
          </cell>
          <cell r="G55">
            <v>3194.3741300000002</v>
          </cell>
          <cell r="H55">
            <v>3478.3318800000002</v>
          </cell>
          <cell r="I55">
            <v>4061.73288</v>
          </cell>
          <cell r="J55">
            <v>867.35874999999999</v>
          </cell>
          <cell r="K55">
            <v>0</v>
          </cell>
          <cell r="L55">
            <v>0</v>
          </cell>
          <cell r="M55">
            <v>209.14322999999999</v>
          </cell>
          <cell r="N55">
            <v>208.40100000000001</v>
          </cell>
        </row>
        <row r="56">
          <cell r="B56">
            <v>3</v>
          </cell>
          <cell r="C56" t="str">
            <v>ВОЛИНСЬКА ОБЛАСТЬ</v>
          </cell>
          <cell r="D56">
            <v>30248307</v>
          </cell>
          <cell r="E56" t="str">
            <v>ВIДКРИТЕ АКЦIОНЕРНЕ ТОВАРИСТВО "ЛУЦЬКСАНТЕХМОНТАЖ N 536"</v>
          </cell>
          <cell r="F56">
            <v>3853.7510400000001</v>
          </cell>
          <cell r="G56">
            <v>3839.4509400000002</v>
          </cell>
          <cell r="H56">
            <v>3756.9949000000001</v>
          </cell>
          <cell r="I56">
            <v>3972.17391</v>
          </cell>
          <cell r="J56">
            <v>132.72297</v>
          </cell>
          <cell r="K56">
            <v>0</v>
          </cell>
          <cell r="L56">
            <v>0</v>
          </cell>
          <cell r="M56">
            <v>241.40565000000001</v>
          </cell>
          <cell r="N56">
            <v>215.17901000000001</v>
          </cell>
        </row>
        <row r="57">
          <cell r="B57">
            <v>3</v>
          </cell>
          <cell r="C57" t="str">
            <v>ВОЛИНСЬКА ОБЛАСТЬ</v>
          </cell>
          <cell r="D57">
            <v>13356951</v>
          </cell>
          <cell r="E57" t="str">
            <v>ЗАКРИТЕ АКЦIОНЕРНЕ ТОВАРИСТВО "ВОЛИНСЬКА ФОНДОВА КОМПАНIЯ"</v>
          </cell>
          <cell r="F57">
            <v>678.14309000000003</v>
          </cell>
          <cell r="G57">
            <v>706.21190000000001</v>
          </cell>
          <cell r="H57">
            <v>3635.10725</v>
          </cell>
          <cell r="I57">
            <v>3674.3624199999999</v>
          </cell>
          <cell r="J57">
            <v>2968.1505200000001</v>
          </cell>
          <cell r="K57">
            <v>0</v>
          </cell>
          <cell r="L57">
            <v>0</v>
          </cell>
          <cell r="M57">
            <v>80.133690000000001</v>
          </cell>
          <cell r="N57">
            <v>39.124960000000002</v>
          </cell>
        </row>
        <row r="58">
          <cell r="B58">
            <v>3</v>
          </cell>
          <cell r="C58" t="str">
            <v>ВОЛИНСЬКА ОБЛАСТЬ</v>
          </cell>
          <cell r="D58">
            <v>32650231</v>
          </cell>
          <cell r="E58" t="str">
            <v>ТОВАРИСТВО З ОБМЕЖЕНОЮ ВIДПОВIДАЛЬНIСТЮ "ГIППО"</v>
          </cell>
          <cell r="F58">
            <v>323.53532999999999</v>
          </cell>
          <cell r="G58">
            <v>214.71843999999999</v>
          </cell>
          <cell r="H58">
            <v>2453.15994</v>
          </cell>
          <cell r="I58">
            <v>2754.1399000000001</v>
          </cell>
          <cell r="J58">
            <v>2539.42146</v>
          </cell>
          <cell r="K58">
            <v>0</v>
          </cell>
          <cell r="L58">
            <v>-3.3800000000000002E-3</v>
          </cell>
          <cell r="M58">
            <v>279.56328999999999</v>
          </cell>
          <cell r="N58">
            <v>278.36979000000002</v>
          </cell>
        </row>
        <row r="59">
          <cell r="B59">
            <v>3</v>
          </cell>
          <cell r="C59" t="str">
            <v>ВОЛИНСЬКА ОБЛАСТЬ</v>
          </cell>
          <cell r="D59">
            <v>31401373</v>
          </cell>
          <cell r="E59" t="str">
            <v>ТОВАРИСТВО З ОБМЕЖЕНОЮ ВIДПОВIДАЛЬНIСТЮ "СМП"</v>
          </cell>
          <cell r="F59">
            <v>2091.46101</v>
          </cell>
          <cell r="G59">
            <v>1600.92542</v>
          </cell>
          <cell r="H59">
            <v>2306.5589</v>
          </cell>
          <cell r="I59">
            <v>2753.7522800000002</v>
          </cell>
          <cell r="J59">
            <v>1152.8268599999999</v>
          </cell>
          <cell r="K59">
            <v>0</v>
          </cell>
          <cell r="L59">
            <v>0</v>
          </cell>
          <cell r="M59">
            <v>429.42380000000003</v>
          </cell>
          <cell r="N59">
            <v>423.42935</v>
          </cell>
        </row>
        <row r="60">
          <cell r="B60">
            <v>3</v>
          </cell>
          <cell r="C60" t="str">
            <v>ВОЛИНСЬКА ОБЛАСТЬ</v>
          </cell>
          <cell r="D60">
            <v>3339459</v>
          </cell>
          <cell r="E60" t="str">
            <v>ПО ГАЗОПОСТАЧАННЮ ТА ГАЗИФIКАЦIЇ "ВОЛИНЬГАЗ"</v>
          </cell>
          <cell r="F60">
            <v>4934.4094999999998</v>
          </cell>
          <cell r="G60">
            <v>1402.7673299999999</v>
          </cell>
          <cell r="H60">
            <v>-46.821829999999999</v>
          </cell>
          <cell r="I60">
            <v>2656.56864</v>
          </cell>
          <cell r="J60">
            <v>1253.8013100000001</v>
          </cell>
          <cell r="K60">
            <v>0</v>
          </cell>
          <cell r="L60">
            <v>-3506.6862000000001</v>
          </cell>
          <cell r="M60">
            <v>278.65836999999999</v>
          </cell>
          <cell r="N60">
            <v>266.36446999999998</v>
          </cell>
        </row>
        <row r="61">
          <cell r="B61">
            <v>3</v>
          </cell>
          <cell r="C61" t="str">
            <v>ВОЛИНСЬКА ОБЛАСТЬ</v>
          </cell>
          <cell r="D61">
            <v>3339489</v>
          </cell>
          <cell r="E61" t="str">
            <v>КОМУНАЛЬНЕ ПIДПРИЄМСТВО "ЛУЦЬКВОДОКАНАЛ"</v>
          </cell>
          <cell r="F61">
            <v>3830.76388</v>
          </cell>
          <cell r="G61">
            <v>3132.99269</v>
          </cell>
          <cell r="H61">
            <v>2290.0929000000001</v>
          </cell>
          <cell r="I61">
            <v>2559.3429900000001</v>
          </cell>
          <cell r="J61">
            <v>-573.64970000000005</v>
          </cell>
          <cell r="K61">
            <v>721.85262</v>
          </cell>
          <cell r="L61">
            <v>-198.94022000000001</v>
          </cell>
          <cell r="M61">
            <v>5.0553699999999999</v>
          </cell>
          <cell r="N61">
            <v>0.12497999999999999</v>
          </cell>
        </row>
        <row r="62">
          <cell r="B62">
            <v>4</v>
          </cell>
          <cell r="C62" t="str">
            <v>ДНIПРОПЕТРОВСЬКА ОБЛАСТЬ</v>
          </cell>
          <cell r="D62">
            <v>1073828</v>
          </cell>
          <cell r="E62" t="str">
            <v>ДЕРЖАВНЕ ПIДПРИЄМСТВО "ПРИДНIПРОВСЬКА ЗАЛIЗНИЦЯ"</v>
          </cell>
          <cell r="F62">
            <v>827260.55299999996</v>
          </cell>
          <cell r="G62">
            <v>827296.78300000005</v>
          </cell>
          <cell r="H62">
            <v>743313.49100000004</v>
          </cell>
          <cell r="I62">
            <v>793873.91200000001</v>
          </cell>
          <cell r="J62">
            <v>-33422.870000000003</v>
          </cell>
          <cell r="K62">
            <v>0</v>
          </cell>
          <cell r="L62">
            <v>0</v>
          </cell>
          <cell r="M62">
            <v>50590.451399999998</v>
          </cell>
          <cell r="N62">
            <v>50530.053</v>
          </cell>
        </row>
        <row r="63">
          <cell r="B63">
            <v>4</v>
          </cell>
          <cell r="C63" t="str">
            <v>ДНIПРОПЕТРОВСЬКА ОБЛАСТЬ</v>
          </cell>
          <cell r="D63">
            <v>24432974</v>
          </cell>
          <cell r="E63" t="str">
            <v>ВIДКРИТЕ АКЦIОНЕРНЕ ТОВАРИСТВО "МIТТАЛ СТIЛ КРИВИЙ РIГ"</v>
          </cell>
          <cell r="F63">
            <v>531642.32999999996</v>
          </cell>
          <cell r="G63">
            <v>362285.984</v>
          </cell>
          <cell r="H63">
            <v>563110.31499999994</v>
          </cell>
          <cell r="I63">
            <v>536610.78399999999</v>
          </cell>
          <cell r="J63">
            <v>174324.8</v>
          </cell>
          <cell r="K63">
            <v>0</v>
          </cell>
          <cell r="L63">
            <v>0</v>
          </cell>
          <cell r="M63">
            <v>178718.86799999999</v>
          </cell>
          <cell r="N63">
            <v>-26517.855</v>
          </cell>
        </row>
        <row r="64">
          <cell r="B64">
            <v>4</v>
          </cell>
          <cell r="C64" t="str">
            <v>ДНIПРОПЕТРОВСЬКА ОБЛАСТЬ</v>
          </cell>
          <cell r="D64">
            <v>191023</v>
          </cell>
          <cell r="E64" t="str">
            <v>ВIДКРИТЕ АКЦIОНЕРНЕ ТОВАРИСТВО ПIВНIЧНИЙ ГIРНИЧО-ЗБАГАЧУВАЛЬНИЙ КОМБIНАТ</v>
          </cell>
          <cell r="F64">
            <v>604360.12699999998</v>
          </cell>
          <cell r="G64">
            <v>609001.44700000004</v>
          </cell>
          <cell r="H64">
            <v>334915.52899999998</v>
          </cell>
          <cell r="I64">
            <v>401602.56199999998</v>
          </cell>
          <cell r="J64">
            <v>-207398.88</v>
          </cell>
          <cell r="K64">
            <v>0</v>
          </cell>
          <cell r="L64">
            <v>0</v>
          </cell>
          <cell r="M64">
            <v>74757.770399999994</v>
          </cell>
          <cell r="N64">
            <v>66687.033200000005</v>
          </cell>
        </row>
        <row r="65">
          <cell r="B65">
            <v>4</v>
          </cell>
          <cell r="C65" t="str">
            <v>ДНIПРОПЕТРОВСЬКА ОБЛАСТЬ</v>
          </cell>
          <cell r="D65">
            <v>5393116</v>
          </cell>
          <cell r="E65" t="str">
            <v>ВIДКРИТЕ АКЦIОНЕРНЕ ТОВАРИСТВО "НИЖНЬОДНIПРОВСЬКИЙ ТРУБОПРОКАТНИЙ ЗАВОД"</v>
          </cell>
          <cell r="F65">
            <v>115485.473</v>
          </cell>
          <cell r="G65">
            <v>137239.02900000001</v>
          </cell>
          <cell r="H65">
            <v>199587.799</v>
          </cell>
          <cell r="I65">
            <v>332166.68800000002</v>
          </cell>
          <cell r="J65">
            <v>194927.65900000001</v>
          </cell>
          <cell r="K65">
            <v>0</v>
          </cell>
          <cell r="L65">
            <v>0</v>
          </cell>
          <cell r="M65">
            <v>170229.12100000001</v>
          </cell>
          <cell r="N65">
            <v>132563.78</v>
          </cell>
        </row>
        <row r="66">
          <cell r="B66">
            <v>4</v>
          </cell>
          <cell r="C66" t="str">
            <v>ДНIПРОПЕТРОВСЬКА ОБЛАСТЬ</v>
          </cell>
          <cell r="D66">
            <v>178353</v>
          </cell>
          <cell r="E66" t="str">
            <v>ВIДКРИТЕ АКЦIОНЕРНЕ ТОВАРИСТВО "ПАВЛОГРАДВУГIЛЛЯ"</v>
          </cell>
          <cell r="F66">
            <v>137580.84</v>
          </cell>
          <cell r="G66">
            <v>189552.38099999999</v>
          </cell>
          <cell r="H66">
            <v>241089.40400000001</v>
          </cell>
          <cell r="I66">
            <v>260631.06</v>
          </cell>
          <cell r="J66">
            <v>71078.678499999995</v>
          </cell>
          <cell r="K66">
            <v>0</v>
          </cell>
          <cell r="L66">
            <v>0</v>
          </cell>
          <cell r="M66">
            <v>19905.807199999999</v>
          </cell>
          <cell r="N66">
            <v>19443.606299999999</v>
          </cell>
        </row>
        <row r="67">
          <cell r="B67">
            <v>4</v>
          </cell>
          <cell r="C67" t="str">
            <v>ДНIПРОПЕТРОВСЬКА ОБЛАСТЬ</v>
          </cell>
          <cell r="D67">
            <v>33668606</v>
          </cell>
          <cell r="E67" t="str">
            <v>ТОВАРИСТВО З ОБМЕЖЕНОЮ ВIДПОВIДАЛЬНIСТЮ "IНТЕРПАЙП УКРАЇНА"</v>
          </cell>
          <cell r="F67">
            <v>27032.645</v>
          </cell>
          <cell r="G67">
            <v>27112.270799999998</v>
          </cell>
          <cell r="H67">
            <v>147710.448</v>
          </cell>
          <cell r="I67">
            <v>236271.046</v>
          </cell>
          <cell r="J67">
            <v>209158.77499999999</v>
          </cell>
          <cell r="K67">
            <v>0</v>
          </cell>
          <cell r="L67">
            <v>0</v>
          </cell>
          <cell r="M67">
            <v>87835.4519</v>
          </cell>
          <cell r="N67">
            <v>87755.826100000006</v>
          </cell>
        </row>
        <row r="68">
          <cell r="B68">
            <v>4</v>
          </cell>
          <cell r="C68" t="str">
            <v>ДНIПРОПЕТРОВСЬКА ОБЛАСТЬ</v>
          </cell>
          <cell r="D68">
            <v>191000</v>
          </cell>
          <cell r="E68" t="str">
            <v>ВIДКРИТЕ АКЦIОНЕРНЕ ТОВАРИСТВО "ПIВДЕННИЙ ГIРНИЧО-ЗБАГАЧУВАЛЬНИЙ КОМБIНАТ"</v>
          </cell>
          <cell r="F68">
            <v>30239.2965</v>
          </cell>
          <cell r="G68">
            <v>86803.340800000005</v>
          </cell>
          <cell r="H68">
            <v>199893.476</v>
          </cell>
          <cell r="I68">
            <v>152211.97500000001</v>
          </cell>
          <cell r="J68">
            <v>65408.634700000002</v>
          </cell>
          <cell r="K68">
            <v>0</v>
          </cell>
          <cell r="L68">
            <v>0</v>
          </cell>
          <cell r="M68">
            <v>33881.737200000003</v>
          </cell>
          <cell r="N68">
            <v>-47681.5</v>
          </cell>
        </row>
        <row r="69">
          <cell r="B69">
            <v>4</v>
          </cell>
          <cell r="C69" t="str">
            <v>ДНIПРОПЕТРОВСЬКА ОБЛАСТЬ</v>
          </cell>
          <cell r="D69">
            <v>190905</v>
          </cell>
          <cell r="E69" t="str">
            <v>ВIДКРИТЕ АКЦIОНЕРНЕ ТОВАРИСТВО "IНГУЛЕЦЬКИЙ ГIРНИЧО-ЗБАГАЧУВАЛЬНИЙ КОМБIНАТ"</v>
          </cell>
          <cell r="F69">
            <v>91412.532900000006</v>
          </cell>
          <cell r="G69">
            <v>89650.952000000005</v>
          </cell>
          <cell r="H69">
            <v>123465.795</v>
          </cell>
          <cell r="I69">
            <v>124205.68</v>
          </cell>
          <cell r="J69">
            <v>34554.728000000003</v>
          </cell>
          <cell r="K69">
            <v>0</v>
          </cell>
          <cell r="L69">
            <v>0</v>
          </cell>
          <cell r="M69">
            <v>1454.5993000000001</v>
          </cell>
          <cell r="N69">
            <v>739.88463000000002</v>
          </cell>
        </row>
        <row r="70">
          <cell r="B70">
            <v>4</v>
          </cell>
          <cell r="C70" t="str">
            <v>ДНIПРОПЕТРОВСЬКА ОБЛАСТЬ</v>
          </cell>
          <cell r="D70">
            <v>190977</v>
          </cell>
          <cell r="E70" t="str">
            <v>ВIДКРИТЕ АКЦIОНЕРНЕ ТОВАРИСТВО "ЦЕНТРАЛЬНИЙ ГIРНИЧО-ЗБАГАЧУВАЛЬНИЙ КОМБIНАТ"</v>
          </cell>
          <cell r="F70">
            <v>269762.19500000001</v>
          </cell>
          <cell r="G70">
            <v>277024.185</v>
          </cell>
          <cell r="H70">
            <v>94421.449600000007</v>
          </cell>
          <cell r="I70">
            <v>122115.83199999999</v>
          </cell>
          <cell r="J70">
            <v>-154908.35</v>
          </cell>
          <cell r="K70">
            <v>0</v>
          </cell>
          <cell r="L70">
            <v>0</v>
          </cell>
          <cell r="M70">
            <v>39106.8658</v>
          </cell>
          <cell r="N70">
            <v>27667.382300000001</v>
          </cell>
        </row>
        <row r="71">
          <cell r="B71">
            <v>4</v>
          </cell>
          <cell r="C71" t="str">
            <v>ДНIПРОПЕТРОВСЬКА ОБЛАСТЬ</v>
          </cell>
          <cell r="D71">
            <v>23359034</v>
          </cell>
          <cell r="E71" t="str">
            <v>ВIДКРИТЕ АКЦIОНЕРНЕ ТОВАРИСТВО "ЕНЕРГОПОСТАЧАЛЬНА КОМПАНIЯ "ДНIПРООБЛЕНЕРГО"</v>
          </cell>
          <cell r="F71">
            <v>91232.5962</v>
          </cell>
          <cell r="G71">
            <v>78057.212400000004</v>
          </cell>
          <cell r="H71">
            <v>87776.986000000004</v>
          </cell>
          <cell r="I71">
            <v>93652.005900000004</v>
          </cell>
          <cell r="J71">
            <v>15594.7935</v>
          </cell>
          <cell r="K71">
            <v>0</v>
          </cell>
          <cell r="L71">
            <v>0</v>
          </cell>
          <cell r="M71">
            <v>6439.9154799999997</v>
          </cell>
          <cell r="N71">
            <v>5842.1878699999997</v>
          </cell>
        </row>
        <row r="72">
          <cell r="B72">
            <v>4</v>
          </cell>
          <cell r="C72" t="str">
            <v>ДНIПРОПЕТРОВСЬКА ОБЛАСТЬ</v>
          </cell>
          <cell r="D72">
            <v>25017674</v>
          </cell>
          <cell r="E72" t="str">
            <v>ФIЛIЯ ЗАКРИТОГО АКЦIОНЕРНОГО ТОВАРИСТВА "КИЇВСТАР ДЖ.ЕС.ЕМ." У М. ДНIПРОПЕТРОВСЬКУ</v>
          </cell>
          <cell r="F72">
            <v>43065.726000000002</v>
          </cell>
          <cell r="G72">
            <v>43020.7111</v>
          </cell>
          <cell r="H72">
            <v>84700.201499999996</v>
          </cell>
          <cell r="I72">
            <v>84700.201300000001</v>
          </cell>
          <cell r="J72">
            <v>41679.4902</v>
          </cell>
          <cell r="K72">
            <v>0</v>
          </cell>
          <cell r="L72">
            <v>0</v>
          </cell>
          <cell r="M72">
            <v>0</v>
          </cell>
          <cell r="N72">
            <v>-1.4999999999999999E-4</v>
          </cell>
        </row>
        <row r="73">
          <cell r="B73">
            <v>4</v>
          </cell>
          <cell r="C73" t="str">
            <v>ДНIПРОПЕТРОВСЬКА ОБЛАСТЬ</v>
          </cell>
          <cell r="D73">
            <v>191307</v>
          </cell>
          <cell r="E73" t="str">
            <v>ВIДКРИТЕ АКЦIОНЕРНЕ ТОВАРИСТВО "КРИВОРIЗЬКИЙ ЗАЛIЗОРУДНИЙ КОМБIНАТ"</v>
          </cell>
          <cell r="F73">
            <v>83180.437099999996</v>
          </cell>
          <cell r="G73">
            <v>85615.036300000007</v>
          </cell>
          <cell r="H73">
            <v>62451.794800000003</v>
          </cell>
          <cell r="I73">
            <v>64767.715100000001</v>
          </cell>
          <cell r="J73">
            <v>-20847.321</v>
          </cell>
          <cell r="K73">
            <v>0</v>
          </cell>
          <cell r="L73">
            <v>0</v>
          </cell>
          <cell r="M73">
            <v>5145.6081800000002</v>
          </cell>
          <cell r="N73">
            <v>2306.5214500000002</v>
          </cell>
        </row>
        <row r="74">
          <cell r="B74">
            <v>4</v>
          </cell>
          <cell r="C74" t="str">
            <v>ДНIПРОПЕТРОВСЬКА ОБЛАСТЬ</v>
          </cell>
          <cell r="D74">
            <v>14360570</v>
          </cell>
          <cell r="E74" t="str">
            <v>ЗАКРИТЕ АКЦIОНЕРНЕ ТОВАРИСТВО КОМЕРЦIЙНИЙ БАНК "ПРИВАТБАНК"</v>
          </cell>
          <cell r="F74">
            <v>23672.345700000002</v>
          </cell>
          <cell r="G74">
            <v>22405.792799999999</v>
          </cell>
          <cell r="H74">
            <v>45692.853199999998</v>
          </cell>
          <cell r="I74">
            <v>46020.245000000003</v>
          </cell>
          <cell r="J74">
            <v>23614.452300000001</v>
          </cell>
          <cell r="K74">
            <v>0</v>
          </cell>
          <cell r="L74">
            <v>0</v>
          </cell>
          <cell r="M74">
            <v>525.20621000000006</v>
          </cell>
          <cell r="N74">
            <v>284.78586000000001</v>
          </cell>
        </row>
        <row r="75">
          <cell r="B75">
            <v>4</v>
          </cell>
          <cell r="C75" t="str">
            <v>ДНIПРОПЕТРОВСЬКА ОБЛАСТЬ</v>
          </cell>
          <cell r="D75">
            <v>190934</v>
          </cell>
          <cell r="E75" t="str">
            <v>ВАТ "ПРОМИСЛОВО-ВИРОБНИЧЕ ПIДПРИЄМСТВО "КРИВБАСВИБУХПРОМ"</v>
          </cell>
          <cell r="F75">
            <v>31204.841799999998</v>
          </cell>
          <cell r="G75">
            <v>31308.742300000002</v>
          </cell>
          <cell r="H75">
            <v>34958.494599999998</v>
          </cell>
          <cell r="I75">
            <v>44348.829599999997</v>
          </cell>
          <cell r="J75">
            <v>13040.0872</v>
          </cell>
          <cell r="K75">
            <v>0</v>
          </cell>
          <cell r="L75">
            <v>0</v>
          </cell>
          <cell r="M75">
            <v>9562.6170000000002</v>
          </cell>
          <cell r="N75">
            <v>9390.3349999999991</v>
          </cell>
        </row>
        <row r="76">
          <cell r="B76">
            <v>4</v>
          </cell>
          <cell r="C76" t="str">
            <v>ДНIПРОПЕТРОВСЬКА ОБЛАСТЬ</v>
          </cell>
          <cell r="D76">
            <v>292923</v>
          </cell>
          <cell r="E76" t="str">
            <v>ВIДКРИТЕ АКЦIОНЕРНЕ ТОВАРИСТВО "КРИВИЙ РIГ ЦЕМЕНТ"</v>
          </cell>
          <cell r="F76">
            <v>25863.301200000002</v>
          </cell>
          <cell r="G76">
            <v>25900.973600000001</v>
          </cell>
          <cell r="H76">
            <v>39954.883500000004</v>
          </cell>
          <cell r="I76">
            <v>40530.337699999996</v>
          </cell>
          <cell r="J76">
            <v>14629.364100000001</v>
          </cell>
          <cell r="K76">
            <v>0</v>
          </cell>
          <cell r="L76">
            <v>0</v>
          </cell>
          <cell r="M76">
            <v>594.97439999999995</v>
          </cell>
          <cell r="N76">
            <v>504.69508000000002</v>
          </cell>
        </row>
        <row r="77">
          <cell r="B77">
            <v>4</v>
          </cell>
          <cell r="C77" t="str">
            <v>ДНIПРОПЕТРОВСЬКА ОБЛАСТЬ</v>
          </cell>
          <cell r="D77">
            <v>24435062</v>
          </cell>
          <cell r="E77" t="str">
            <v>ДНIПРОВСЬКЕ ТЕРИТОРIАЛЬНЕ УПРАВЛIННЯ-ВIДОКРЕМЛЕНИЙ ПIДРОЗДIЛ ЗАКРИТОГО АКЦIОНЕРНОГО ТОВАРИСТВА "УКРАЇНСЬКИЙ МОБIЛЬНИЙ ЗВ'ЯЗОК"</v>
          </cell>
          <cell r="F77">
            <v>35893.75</v>
          </cell>
          <cell r="G77">
            <v>35893.75</v>
          </cell>
          <cell r="H77">
            <v>38010.86</v>
          </cell>
          <cell r="I77">
            <v>38010.86</v>
          </cell>
          <cell r="J77">
            <v>2117.11</v>
          </cell>
          <cell r="K77">
            <v>0</v>
          </cell>
          <cell r="L77">
            <v>0</v>
          </cell>
          <cell r="M77">
            <v>15.039289999999999</v>
          </cell>
          <cell r="N77">
            <v>0</v>
          </cell>
        </row>
        <row r="78">
          <cell r="B78">
            <v>4</v>
          </cell>
          <cell r="C78" t="str">
            <v>ДНIПРОПЕТРОВСЬКА ОБЛАСТЬ</v>
          </cell>
          <cell r="D78">
            <v>191329</v>
          </cell>
          <cell r="E78" t="str">
            <v>ВIДКРИТЕ АКЦIОНЕРНЕ ТОВАРИСТВО "СУХА БАЛКА"</v>
          </cell>
          <cell r="F78">
            <v>16473.737099999998</v>
          </cell>
          <cell r="G78">
            <v>14545.830400000001</v>
          </cell>
          <cell r="H78">
            <v>29457.3855</v>
          </cell>
          <cell r="I78">
            <v>32236.331099999999</v>
          </cell>
          <cell r="J78">
            <v>17690.500700000001</v>
          </cell>
          <cell r="K78">
            <v>0</v>
          </cell>
          <cell r="L78">
            <v>0</v>
          </cell>
          <cell r="M78">
            <v>3672.6959499999998</v>
          </cell>
          <cell r="N78">
            <v>2778.8273199999999</v>
          </cell>
        </row>
        <row r="79">
          <cell r="B79">
            <v>4</v>
          </cell>
          <cell r="C79" t="str">
            <v>ДНIПРОПЕТРОВСЬКА ОБЛАСТЬ</v>
          </cell>
          <cell r="D79">
            <v>31933006</v>
          </cell>
          <cell r="E79" t="str">
            <v>ТОВАРИСТВО З ОБМЕЖЕНОЮ ВIДПОВIДАЛЬНIСТЮ "ПIВДЕНРУДМЕТ"</v>
          </cell>
          <cell r="F79">
            <v>67.381079999999997</v>
          </cell>
          <cell r="G79">
            <v>63.196080000000002</v>
          </cell>
          <cell r="H79">
            <v>29790.040099999998</v>
          </cell>
          <cell r="I79">
            <v>29806.347099999999</v>
          </cell>
          <cell r="J79">
            <v>29743.151099999999</v>
          </cell>
          <cell r="K79">
            <v>0</v>
          </cell>
          <cell r="L79">
            <v>0</v>
          </cell>
          <cell r="M79">
            <v>18.18074</v>
          </cell>
          <cell r="N79">
            <v>18.18074</v>
          </cell>
        </row>
        <row r="80">
          <cell r="B80">
            <v>4</v>
          </cell>
          <cell r="C80" t="str">
            <v>ДНIПРОПЕТРОВСЬКА ОБЛАСТЬ</v>
          </cell>
          <cell r="D80">
            <v>5768898</v>
          </cell>
          <cell r="E80" t="str">
            <v>ВIДКРИТЕ АКЦIОНЕРНЕ ТОВАРИСТВО "ДНIПРОШИНА"</v>
          </cell>
          <cell r="F80">
            <v>3318.7955900000002</v>
          </cell>
          <cell r="G80">
            <v>6777.2863399999997</v>
          </cell>
          <cell r="H80">
            <v>30280.3226</v>
          </cell>
          <cell r="I80">
            <v>27603.957200000001</v>
          </cell>
          <cell r="J80">
            <v>20826.670900000001</v>
          </cell>
          <cell r="K80">
            <v>0</v>
          </cell>
          <cell r="L80">
            <v>0</v>
          </cell>
          <cell r="M80">
            <v>827.65675999999996</v>
          </cell>
          <cell r="N80">
            <v>-2676.3654000000001</v>
          </cell>
        </row>
        <row r="81">
          <cell r="B81">
            <v>4</v>
          </cell>
          <cell r="C81" t="str">
            <v>ДНIПРОПЕТРОВСЬКА ОБЛАСТЬ</v>
          </cell>
          <cell r="D81">
            <v>3340920</v>
          </cell>
          <cell r="E81" t="str">
            <v>ВIДКРИТЕ АКЦIОНЕРНЕ ТОВАРИСТВО ПО ГАЗОПОСТАЧАННЮ ТА ГАЗИФIКАЦIЇ "ДНIПРОПЕТРОВСЬКГАЗ"</v>
          </cell>
          <cell r="F81">
            <v>14003.7446</v>
          </cell>
          <cell r="G81">
            <v>12179.6926</v>
          </cell>
          <cell r="H81">
            <v>21377.304499999998</v>
          </cell>
          <cell r="I81">
            <v>27292.711200000002</v>
          </cell>
          <cell r="J81">
            <v>15113.018700000001</v>
          </cell>
          <cell r="K81">
            <v>0</v>
          </cell>
          <cell r="L81">
            <v>-1964.8226999999999</v>
          </cell>
          <cell r="M81">
            <v>3776.80404</v>
          </cell>
          <cell r="N81">
            <v>3538.8206799999998</v>
          </cell>
        </row>
        <row r="82">
          <cell r="B82">
            <v>5</v>
          </cell>
          <cell r="C82" t="str">
            <v>ДОНЕЦЬКА ОБЛАСТЬ</v>
          </cell>
          <cell r="D82">
            <v>1074957</v>
          </cell>
          <cell r="E82" t="str">
            <v>ДЕРЖАВНЕ ПIДПРИЄМСТВО ДОНЕЦЬКА ЗАЛIЗНИЦЯ</v>
          </cell>
          <cell r="F82">
            <v>1074726.2</v>
          </cell>
          <cell r="G82">
            <v>1075126.3799999999</v>
          </cell>
          <cell r="H82">
            <v>1050655.8600000001</v>
          </cell>
          <cell r="I82">
            <v>1127344.17</v>
          </cell>
          <cell r="J82">
            <v>52217.790999999997</v>
          </cell>
          <cell r="K82">
            <v>0</v>
          </cell>
          <cell r="L82">
            <v>0</v>
          </cell>
          <cell r="M82">
            <v>76765.191900000005</v>
          </cell>
          <cell r="N82">
            <v>76678.007400000002</v>
          </cell>
        </row>
        <row r="83">
          <cell r="B83">
            <v>5</v>
          </cell>
          <cell r="C83" t="str">
            <v>ДОНЕЦЬКА ОБЛАСТЬ</v>
          </cell>
          <cell r="D83">
            <v>31831942</v>
          </cell>
          <cell r="E83" t="str">
            <v>ТОВАРИСТВО З ОБМЕЖЕНОЮ ВIДПОВIДАЛЬНIСТЮ "СХIДЕНЕРГО"</v>
          </cell>
          <cell r="F83">
            <v>154928.28</v>
          </cell>
          <cell r="G83">
            <v>156123.71799999999</v>
          </cell>
          <cell r="H83">
            <v>405474.99699999997</v>
          </cell>
          <cell r="I83">
            <v>479858.00400000002</v>
          </cell>
          <cell r="J83">
            <v>323734.28600000002</v>
          </cell>
          <cell r="K83">
            <v>0</v>
          </cell>
          <cell r="L83">
            <v>0</v>
          </cell>
          <cell r="M83">
            <v>75750.707200000004</v>
          </cell>
          <cell r="N83">
            <v>74382.902600000001</v>
          </cell>
        </row>
        <row r="84">
          <cell r="B84">
            <v>5</v>
          </cell>
          <cell r="C84" t="str">
            <v>ДОНЕЦЬКА ОБЛАСТЬ</v>
          </cell>
          <cell r="D84">
            <v>13498562</v>
          </cell>
          <cell r="E84" t="str">
            <v>ВIДКРИТЕ АКЦIОНЕРНЕ ТОВАРИСТВО "ВУГIЛЬНА КОМПАНIЯ "ШАХТА "КРАСНОАРМIЙСЬКА-ЗАХIДНА № 1"</v>
          </cell>
          <cell r="F84">
            <v>234875.91399999999</v>
          </cell>
          <cell r="G84">
            <v>230005.084</v>
          </cell>
          <cell r="H84">
            <v>131460.394</v>
          </cell>
          <cell r="I84">
            <v>140587.636</v>
          </cell>
          <cell r="J84">
            <v>-89417.448000000004</v>
          </cell>
          <cell r="K84">
            <v>0</v>
          </cell>
          <cell r="L84">
            <v>0</v>
          </cell>
          <cell r="M84">
            <v>9217.6671800000004</v>
          </cell>
          <cell r="N84">
            <v>9127.2414900000003</v>
          </cell>
        </row>
        <row r="85">
          <cell r="B85">
            <v>5</v>
          </cell>
          <cell r="C85" t="str">
            <v>ДОНЕЦЬКА ОБЛАСТЬ</v>
          </cell>
          <cell r="D85">
            <v>1125755</v>
          </cell>
          <cell r="E85" t="str">
            <v>ДЕРЖАВНЕ ПIДПРИЄМСТВО "МАРIУПОЛЬСЬКИЙ МОРСЬКИЙ ТОРГОВЕЛЬНИЙ ПОРТ"</v>
          </cell>
          <cell r="F85">
            <v>85601.894400000005</v>
          </cell>
          <cell r="G85">
            <v>88367.916200000007</v>
          </cell>
          <cell r="H85">
            <v>126834.889</v>
          </cell>
          <cell r="I85">
            <v>130546.42600000001</v>
          </cell>
          <cell r="J85">
            <v>42178.5095</v>
          </cell>
          <cell r="K85">
            <v>0</v>
          </cell>
          <cell r="L85">
            <v>0</v>
          </cell>
          <cell r="M85">
            <v>10817.285</v>
          </cell>
          <cell r="N85">
            <v>3711.5370200000002</v>
          </cell>
        </row>
        <row r="86">
          <cell r="B86">
            <v>5</v>
          </cell>
          <cell r="C86" t="str">
            <v>ДОНЕЦЬКА ОБЛАСТЬ</v>
          </cell>
          <cell r="D86">
            <v>5508186</v>
          </cell>
          <cell r="E86" t="str">
            <v>ВIДКРИТЕ АКЦIОНЕРНЕ ТОВАРИСТВО "ШАХТА "КОМСОМОЛЕЦЬ ДОНБАСУ"</v>
          </cell>
          <cell r="F86">
            <v>60201.548000000003</v>
          </cell>
          <cell r="G86">
            <v>60296.880299999997</v>
          </cell>
          <cell r="H86">
            <v>102513.792</v>
          </cell>
          <cell r="I86">
            <v>106088.962</v>
          </cell>
          <cell r="J86">
            <v>45792.0815</v>
          </cell>
          <cell r="K86">
            <v>0</v>
          </cell>
          <cell r="L86">
            <v>0</v>
          </cell>
          <cell r="M86">
            <v>3702.9595800000002</v>
          </cell>
          <cell r="N86">
            <v>3540.4371099999998</v>
          </cell>
        </row>
        <row r="87">
          <cell r="B87">
            <v>5</v>
          </cell>
          <cell r="C87" t="str">
            <v>ДОНЕЦЬКА ОБЛАСТЬ</v>
          </cell>
          <cell r="D87">
            <v>23182148</v>
          </cell>
          <cell r="E87" t="str">
            <v>АСОЦIАЦIЯ МАЛИХ ТА СПIЛЬНИХ ПIДПРИЄМСТВ У ВИГЛЯДI ТОВАРИСТВА З ОБМЕЖЕНОЮ ВIДПОВIДАЛЬНIСТЮ "ДА-ЛВ"</v>
          </cell>
          <cell r="F87">
            <v>90040.054799999998</v>
          </cell>
          <cell r="G87">
            <v>125598.57</v>
          </cell>
          <cell r="H87">
            <v>139767.696</v>
          </cell>
          <cell r="I87">
            <v>105315.393</v>
          </cell>
          <cell r="J87">
            <v>-20283.178</v>
          </cell>
          <cell r="K87">
            <v>0</v>
          </cell>
          <cell r="L87">
            <v>0</v>
          </cell>
          <cell r="M87">
            <v>24107.9653</v>
          </cell>
          <cell r="N87">
            <v>-35123.082999999999</v>
          </cell>
        </row>
        <row r="88">
          <cell r="B88">
            <v>5</v>
          </cell>
          <cell r="C88" t="str">
            <v>ДОНЕЦЬКА ОБЛАСТЬ</v>
          </cell>
          <cell r="D88">
            <v>34008678</v>
          </cell>
          <cell r="E88" t="str">
            <v>ТОВАРИСТВО З ОБМЕЖЕНОЮ ВIДПОВIДАЛЬНIСТЮ "ЛIКЕРО-ГОРIЛЧАНИЙ ЗАВОД "ЛIК"</v>
          </cell>
          <cell r="F88">
            <v>0</v>
          </cell>
          <cell r="G88">
            <v>0</v>
          </cell>
          <cell r="H88">
            <v>51437.694100000001</v>
          </cell>
          <cell r="I88">
            <v>87524.464500000002</v>
          </cell>
          <cell r="J88">
            <v>87524.464500000002</v>
          </cell>
          <cell r="K88">
            <v>0</v>
          </cell>
          <cell r="L88">
            <v>0</v>
          </cell>
          <cell r="M88">
            <v>35836.770499999999</v>
          </cell>
          <cell r="N88">
            <v>35836.770499999999</v>
          </cell>
        </row>
        <row r="89">
          <cell r="B89">
            <v>5</v>
          </cell>
          <cell r="C89" t="str">
            <v>ДОНЕЦЬКА ОБЛАСТЬ</v>
          </cell>
          <cell r="D89">
            <v>32186934</v>
          </cell>
          <cell r="E89" t="str">
            <v>ДЕРЖАВНЕ ПIДПРИЄМСТВО "ДОБРОПIЛЛЯВУГIЛЛЯ"</v>
          </cell>
          <cell r="F89">
            <v>79556.306899999996</v>
          </cell>
          <cell r="G89">
            <v>37518.21</v>
          </cell>
          <cell r="H89">
            <v>87548.419800000003</v>
          </cell>
          <cell r="I89">
            <v>86645.729300000006</v>
          </cell>
          <cell r="J89">
            <v>49127.519399999997</v>
          </cell>
          <cell r="K89">
            <v>75581.436000000002</v>
          </cell>
          <cell r="L89">
            <v>-31870.772000000001</v>
          </cell>
          <cell r="M89">
            <v>0.19395999999999999</v>
          </cell>
          <cell r="N89">
            <v>0.19378999999999999</v>
          </cell>
        </row>
        <row r="90">
          <cell r="B90">
            <v>5</v>
          </cell>
          <cell r="C90" t="str">
            <v>ДОНЕЦЬКА ОБЛАСТЬ</v>
          </cell>
          <cell r="D90">
            <v>23343582</v>
          </cell>
          <cell r="E90" t="str">
            <v>ВIДКРИТЕ АКЦIОНЕРНЕ ТОВАРИСТВО "ДОНБАСЕНЕРГО"</v>
          </cell>
          <cell r="F90">
            <v>132134.54199999999</v>
          </cell>
          <cell r="G90">
            <v>136854.81299999999</v>
          </cell>
          <cell r="H90">
            <v>74320.201499999996</v>
          </cell>
          <cell r="I90">
            <v>79518.650800000003</v>
          </cell>
          <cell r="J90">
            <v>-57336.161999999997</v>
          </cell>
          <cell r="K90">
            <v>0</v>
          </cell>
          <cell r="L90">
            <v>0</v>
          </cell>
          <cell r="M90">
            <v>10194.450000000001</v>
          </cell>
          <cell r="N90">
            <v>5167.3887699999996</v>
          </cell>
        </row>
        <row r="91">
          <cell r="B91">
            <v>5</v>
          </cell>
          <cell r="C91" t="str">
            <v>ДОНЕЦЬКА ОБЛАСТЬ</v>
          </cell>
          <cell r="D91">
            <v>191075</v>
          </cell>
          <cell r="E91" t="str">
            <v>ВIДКРИТЕ АКЦIОНЕРНЕ ТОВАРИСТВО "АВДIЄВСЬКИЙ КОКСОХIМIЧНИЙ ЗАВОД"</v>
          </cell>
          <cell r="F91">
            <v>201249.76199999999</v>
          </cell>
          <cell r="G91">
            <v>187654.48800000001</v>
          </cell>
          <cell r="H91">
            <v>73822.815499999997</v>
          </cell>
          <cell r="I91">
            <v>73234.007700000002</v>
          </cell>
          <cell r="J91">
            <v>-114420.48</v>
          </cell>
          <cell r="K91">
            <v>0</v>
          </cell>
          <cell r="L91">
            <v>0</v>
          </cell>
          <cell r="M91">
            <v>28495.497100000001</v>
          </cell>
          <cell r="N91">
            <v>-588.80787999999995</v>
          </cell>
        </row>
        <row r="92">
          <cell r="B92">
            <v>5</v>
          </cell>
          <cell r="C92" t="str">
            <v>ДОНЕЦЬКА ОБЛАСТЬ</v>
          </cell>
          <cell r="D92">
            <v>24815801</v>
          </cell>
          <cell r="E92" t="str">
            <v>ЗАКРИТЕ АКЦIОНЕРНЕ ТОВАРИСТВО "IЛЛIЧ-СТАЛЬ"</v>
          </cell>
          <cell r="F92">
            <v>98410.08</v>
          </cell>
          <cell r="G92">
            <v>98768.209799999997</v>
          </cell>
          <cell r="H92">
            <v>69383.207999999999</v>
          </cell>
          <cell r="I92">
            <v>70903.490600000005</v>
          </cell>
          <cell r="J92">
            <v>-27864.719000000001</v>
          </cell>
          <cell r="K92">
            <v>0</v>
          </cell>
          <cell r="L92">
            <v>0</v>
          </cell>
          <cell r="M92">
            <v>1902.1025999999999</v>
          </cell>
          <cell r="N92">
            <v>1520.2825800000001</v>
          </cell>
        </row>
        <row r="93">
          <cell r="B93">
            <v>5</v>
          </cell>
          <cell r="C93" t="str">
            <v>ДОНЕЦЬКА ОБЛАСТЬ</v>
          </cell>
          <cell r="D93">
            <v>33161769</v>
          </cell>
          <cell r="E93" t="str">
            <v>ДЕРЖАВНЕ ПIДПРИЄМСТВО "ДОНЕЦЬКА ВУГIЛЬНА ЕНЕРГЕТИЧНА КОМПАНIЯ"</v>
          </cell>
          <cell r="F93">
            <v>174544.84099999999</v>
          </cell>
          <cell r="G93">
            <v>117192.425</v>
          </cell>
          <cell r="H93">
            <v>-561.81503999999995</v>
          </cell>
          <cell r="I93">
            <v>66592.867499999993</v>
          </cell>
          <cell r="J93">
            <v>-50599.557000000001</v>
          </cell>
          <cell r="K93">
            <v>25959.956399999999</v>
          </cell>
          <cell r="L93">
            <v>-76454.149000000005</v>
          </cell>
          <cell r="M93">
            <v>0</v>
          </cell>
          <cell r="N93">
            <v>0</v>
          </cell>
        </row>
        <row r="94">
          <cell r="B94">
            <v>5</v>
          </cell>
          <cell r="C94" t="str">
            <v>ДОНЕЦЬКА ОБЛАСТЬ</v>
          </cell>
          <cell r="D94">
            <v>174846</v>
          </cell>
          <cell r="E94" t="str">
            <v>ОРЕНДНЕ ПIДРИЄМСТВО "ШАХТА IМЕНI О.Ф.ЗАСЯДЬКА"</v>
          </cell>
          <cell r="F94">
            <v>91101.403699999995</v>
          </cell>
          <cell r="G94">
            <v>92068.782900000006</v>
          </cell>
          <cell r="H94">
            <v>53812.079899999997</v>
          </cell>
          <cell r="I94">
            <v>57800.9473</v>
          </cell>
          <cell r="J94">
            <v>-34267.836000000003</v>
          </cell>
          <cell r="K94">
            <v>0</v>
          </cell>
          <cell r="L94">
            <v>0</v>
          </cell>
          <cell r="M94">
            <v>4343.1917599999997</v>
          </cell>
          <cell r="N94">
            <v>3970.96423</v>
          </cell>
        </row>
        <row r="95">
          <cell r="B95">
            <v>5</v>
          </cell>
          <cell r="C95" t="str">
            <v>ДОНЕЦЬКА ОБЛАСТЬ</v>
          </cell>
          <cell r="D95">
            <v>31599557</v>
          </cell>
          <cell r="E95" t="str">
            <v>ДЕРЖАВНЕ ПIДПРИЄМСТВО "ВУГIЛЬНА КОМПАНIЯ "КРАСНОЛИМАНСЬКА"</v>
          </cell>
          <cell r="F95">
            <v>47775.972699999998</v>
          </cell>
          <cell r="G95">
            <v>47827.842100000002</v>
          </cell>
          <cell r="H95">
            <v>53007.446400000001</v>
          </cell>
          <cell r="I95">
            <v>56719.3001</v>
          </cell>
          <cell r="J95">
            <v>8891.4580100000003</v>
          </cell>
          <cell r="K95">
            <v>0</v>
          </cell>
          <cell r="L95">
            <v>0</v>
          </cell>
          <cell r="M95">
            <v>3773.14021</v>
          </cell>
          <cell r="N95">
            <v>3711.84413</v>
          </cell>
        </row>
        <row r="96">
          <cell r="B96">
            <v>5</v>
          </cell>
          <cell r="C96" t="str">
            <v>ДОНЕЦЬКА ОБЛАСТЬ</v>
          </cell>
          <cell r="D96">
            <v>30939178</v>
          </cell>
          <cell r="E96" t="str">
            <v>ЗАКРИТЕ АКЦIОНЕРНЕ ТОВАРИСТВО "ДОНЕЦЬКСТАЛЬ" - МЕТАЛУРГIЙНИЙ ЗАВОД"</v>
          </cell>
          <cell r="F96">
            <v>101038.204</v>
          </cell>
          <cell r="G96">
            <v>70446.774099999995</v>
          </cell>
          <cell r="H96">
            <v>49036.989600000001</v>
          </cell>
          <cell r="I96">
            <v>55851.928800000002</v>
          </cell>
          <cell r="J96">
            <v>-14594.844999999999</v>
          </cell>
          <cell r="K96">
            <v>0</v>
          </cell>
          <cell r="L96">
            <v>0</v>
          </cell>
          <cell r="M96">
            <v>12090.6792</v>
          </cell>
          <cell r="N96">
            <v>6807.1024600000001</v>
          </cell>
        </row>
        <row r="97">
          <cell r="B97">
            <v>5</v>
          </cell>
          <cell r="C97" t="str">
            <v>ДОНЕЦЬКА ОБЛАСТЬ</v>
          </cell>
          <cell r="D97">
            <v>33654855</v>
          </cell>
          <cell r="E97" t="str">
            <v>КОРПОРАЦIЯ "ДОНБАСЬКА ПАЛИВНО-ЕНЕРГЕТИЧНА КОМПАНIЯ"</v>
          </cell>
          <cell r="F97">
            <v>69.463999999999999</v>
          </cell>
          <cell r="G97">
            <v>69.5</v>
          </cell>
          <cell r="H97">
            <v>48339.813800000004</v>
          </cell>
          <cell r="I97">
            <v>54044.570599999999</v>
          </cell>
          <cell r="J97">
            <v>53975.070599999999</v>
          </cell>
          <cell r="K97">
            <v>0</v>
          </cell>
          <cell r="L97">
            <v>0</v>
          </cell>
          <cell r="M97">
            <v>5699.2209199999998</v>
          </cell>
          <cell r="N97">
            <v>5699.1849199999997</v>
          </cell>
        </row>
        <row r="98">
          <cell r="B98">
            <v>5</v>
          </cell>
          <cell r="C98" t="str">
            <v>ДОНЕЦЬКА ОБЛАСТЬ</v>
          </cell>
          <cell r="D98">
            <v>377457</v>
          </cell>
          <cell r="E98" t="str">
            <v>ЗАКРИТЕ АКЦIОНЕРНЕ ТОВАРИСТВО "САРМАТ"</v>
          </cell>
          <cell r="F98">
            <v>66157.136599999998</v>
          </cell>
          <cell r="G98">
            <v>63853.4663</v>
          </cell>
          <cell r="H98">
            <v>50517.779199999997</v>
          </cell>
          <cell r="I98">
            <v>53212.617200000001</v>
          </cell>
          <cell r="J98">
            <v>-10640.849</v>
          </cell>
          <cell r="K98">
            <v>0</v>
          </cell>
          <cell r="L98">
            <v>0</v>
          </cell>
          <cell r="M98">
            <v>3270.0790699999998</v>
          </cell>
          <cell r="N98">
            <v>2689.6223</v>
          </cell>
        </row>
        <row r="99">
          <cell r="B99">
            <v>5</v>
          </cell>
          <cell r="C99" t="str">
            <v>ДОНЕЦЬКА ОБЛАСТЬ</v>
          </cell>
          <cell r="D99">
            <v>33426253</v>
          </cell>
          <cell r="E99" t="str">
            <v>ДЕРЖАВНЕ ПIДПРИЄМСТВО "СЕЛИДIВВУГIЛЛЯ"</v>
          </cell>
          <cell r="F99">
            <v>9827.5301199999994</v>
          </cell>
          <cell r="G99">
            <v>12656.4737</v>
          </cell>
          <cell r="H99">
            <v>48741.823400000001</v>
          </cell>
          <cell r="I99">
            <v>50789.404300000002</v>
          </cell>
          <cell r="J99">
            <v>38132.9306</v>
          </cell>
          <cell r="K99">
            <v>87059.7549</v>
          </cell>
          <cell r="L99">
            <v>11193.805899999999</v>
          </cell>
          <cell r="M99">
            <v>1.4762500000000001</v>
          </cell>
          <cell r="N99">
            <v>1.4762500000000001</v>
          </cell>
        </row>
        <row r="100">
          <cell r="B100">
            <v>5</v>
          </cell>
          <cell r="C100" t="str">
            <v>ДОНЕЦЬКА ОБЛАСТЬ</v>
          </cell>
          <cell r="D100">
            <v>20325495</v>
          </cell>
          <cell r="E100" t="str">
            <v>ТОВАРИСТВО З ОБМЕЖЕНОЮ ВIДПОВIДАЛЬНIСТЮ "ДОНЕЦЬКИЙ ЛIКЕРО-ГОРIЛЧАНИЙ ЗАВОД "ЛIК"</v>
          </cell>
          <cell r="F100">
            <v>90052.459199999998</v>
          </cell>
          <cell r="G100">
            <v>90209.765899999999</v>
          </cell>
          <cell r="H100">
            <v>94298.918099999995</v>
          </cell>
          <cell r="I100">
            <v>43977.793799999999</v>
          </cell>
          <cell r="J100">
            <v>-46231.972000000002</v>
          </cell>
          <cell r="K100">
            <v>0</v>
          </cell>
          <cell r="L100">
            <v>0</v>
          </cell>
          <cell r="M100">
            <v>14847.293799999999</v>
          </cell>
          <cell r="N100">
            <v>-50576.502999999997</v>
          </cell>
        </row>
        <row r="101">
          <cell r="B101">
            <v>5</v>
          </cell>
          <cell r="C101" t="str">
            <v>ДОНЕЦЬКА ОБЛАСТЬ</v>
          </cell>
          <cell r="D101">
            <v>191035</v>
          </cell>
          <cell r="E101" t="str">
            <v>ВIДКРИТЕ АКЦIОНЕРНЕ ТОВАРИСТВО "ЯСИНIВСЬКИЙ КОКСОХIМIЧНИЙ ЗАВОД"</v>
          </cell>
          <cell r="F101">
            <v>34029.064700000003</v>
          </cell>
          <cell r="G101">
            <v>26093.957999999999</v>
          </cell>
          <cell r="H101">
            <v>42672.891100000001</v>
          </cell>
          <cell r="I101">
            <v>43838.733999999997</v>
          </cell>
          <cell r="J101">
            <v>17744.776000000002</v>
          </cell>
          <cell r="K101">
            <v>0</v>
          </cell>
          <cell r="L101">
            <v>0</v>
          </cell>
          <cell r="M101">
            <v>1266.4514799999999</v>
          </cell>
          <cell r="N101">
            <v>1165.8429100000001</v>
          </cell>
        </row>
        <row r="102">
          <cell r="B102">
            <v>6</v>
          </cell>
          <cell r="C102" t="str">
            <v>ЖИТОМИРСЬКА ОБЛАСТЬ</v>
          </cell>
          <cell r="D102">
            <v>375504</v>
          </cell>
          <cell r="E102" t="str">
            <v>ДЕРЖАВНЕ ПIДПРИЄМСТВО "ЖИТОМИРСЬКИЙ ЛIКЕРО-ГОРIЛЧАНИЙ ЗАВОД"</v>
          </cell>
          <cell r="F102">
            <v>48593.1728</v>
          </cell>
          <cell r="G102">
            <v>56498.462399999997</v>
          </cell>
          <cell r="H102">
            <v>76439.554499999998</v>
          </cell>
          <cell r="I102">
            <v>76325.114799999996</v>
          </cell>
          <cell r="J102">
            <v>19826.652399999999</v>
          </cell>
          <cell r="K102">
            <v>0</v>
          </cell>
          <cell r="L102">
            <v>0</v>
          </cell>
          <cell r="M102">
            <v>12651.7174</v>
          </cell>
          <cell r="N102">
            <v>-3126.1532000000002</v>
          </cell>
        </row>
        <row r="103">
          <cell r="B103">
            <v>6</v>
          </cell>
          <cell r="C103" t="str">
            <v>ЖИТОМИРСЬКА ОБЛАСТЬ</v>
          </cell>
          <cell r="D103">
            <v>22048622</v>
          </cell>
          <cell r="E103" t="str">
            <v>ВIДКРИТЕ АКЦIОНЕРНЕ ТОВАРИСТВО "ЕНЕРГОПОСТАЧАЛЬНА КОМПАНIЯ "ЖИТОМИРОБЛЕНЕРГО"</v>
          </cell>
          <cell r="F103">
            <v>28296.951400000002</v>
          </cell>
          <cell r="G103">
            <v>27303.450199999999</v>
          </cell>
          <cell r="H103">
            <v>32390.1613</v>
          </cell>
          <cell r="I103">
            <v>37533.044300000001</v>
          </cell>
          <cell r="J103">
            <v>10229.5941</v>
          </cell>
          <cell r="K103">
            <v>0</v>
          </cell>
          <cell r="L103">
            <v>-1441.4398000000001</v>
          </cell>
          <cell r="M103">
            <v>4070.7613000000001</v>
          </cell>
          <cell r="N103">
            <v>4065.94265</v>
          </cell>
        </row>
        <row r="104">
          <cell r="B104">
            <v>6</v>
          </cell>
          <cell r="C104" t="str">
            <v>ЖИТОМИРСЬКА ОБЛАСТЬ</v>
          </cell>
          <cell r="D104">
            <v>33173968</v>
          </cell>
          <cell r="E104" t="str">
            <v>ФIЛIЯ "IРШАНСЬКИЙ ГIРНИЧО-ЗБАГАЧУВАЛЬНИЙ КОМБIНАТ" ЗАКРИТОГО АКЦIОНЕРНОГО ТОВАРИСТВА "КРИМСЬКИЙ ТИТАН"</v>
          </cell>
          <cell r="F104">
            <v>18303.754400000002</v>
          </cell>
          <cell r="G104">
            <v>18355.6597</v>
          </cell>
          <cell r="H104">
            <v>19525.134999999998</v>
          </cell>
          <cell r="I104">
            <v>20048.105200000002</v>
          </cell>
          <cell r="J104">
            <v>1692.44543</v>
          </cell>
          <cell r="K104">
            <v>0</v>
          </cell>
          <cell r="L104">
            <v>0</v>
          </cell>
          <cell r="M104">
            <v>676.77787000000001</v>
          </cell>
          <cell r="N104">
            <v>521.54638</v>
          </cell>
        </row>
        <row r="105">
          <cell r="B105">
            <v>6</v>
          </cell>
          <cell r="C105" t="str">
            <v>ЖИТОМИРСЬКА ОБЛАСТЬ</v>
          </cell>
          <cell r="D105">
            <v>290676</v>
          </cell>
          <cell r="E105" t="str">
            <v>ВIДКРИТЕ АКЦIОНЕРНЕ ТОВАРИСТВО "ЖИТОМИРСЬКИЙ КОМБIНАТ СИЛIКАТНИХ ВИРОБIВ"</v>
          </cell>
          <cell r="F105">
            <v>9149.27765</v>
          </cell>
          <cell r="G105">
            <v>8857.1475599999994</v>
          </cell>
          <cell r="H105">
            <v>12209.607</v>
          </cell>
          <cell r="I105">
            <v>12432.157499999999</v>
          </cell>
          <cell r="J105">
            <v>3575.0099399999999</v>
          </cell>
          <cell r="K105">
            <v>0</v>
          </cell>
          <cell r="L105">
            <v>0</v>
          </cell>
          <cell r="M105">
            <v>236.10646</v>
          </cell>
          <cell r="N105">
            <v>221.73846</v>
          </cell>
        </row>
        <row r="106">
          <cell r="B106">
            <v>6</v>
          </cell>
          <cell r="C106" t="str">
            <v>ЖИТОМИРСЬКА ОБЛАСТЬ</v>
          </cell>
          <cell r="D106">
            <v>32008278</v>
          </cell>
          <cell r="E106" t="str">
            <v>ДОЧIРНЄ ПIДПРИЄМСТВО ЖИТОМИРСЬКИЙ ОБЛАВТОДОР ВIДКРИТОГО АКЦIОНЕРНОГО ТОВАРИСТВА "ДЕРЖАВНА АКЦIОНЕРНА КОМПАНIЯ "АВТОМОБIЛЬНI ДОРОГИ УКРАЇНИ"</v>
          </cell>
          <cell r="F106">
            <v>9932.6710999999996</v>
          </cell>
          <cell r="G106">
            <v>10230.369199999999</v>
          </cell>
          <cell r="H106">
            <v>9432.3466000000008</v>
          </cell>
          <cell r="I106">
            <v>10503.1106</v>
          </cell>
          <cell r="J106">
            <v>272.74135999999999</v>
          </cell>
          <cell r="K106">
            <v>0</v>
          </cell>
          <cell r="L106">
            <v>0</v>
          </cell>
          <cell r="M106">
            <v>1387.5012400000001</v>
          </cell>
          <cell r="N106">
            <v>1080.7639999999999</v>
          </cell>
        </row>
        <row r="107">
          <cell r="B107">
            <v>6</v>
          </cell>
          <cell r="C107" t="str">
            <v>ЖИТОМИРСЬКА ОБЛАСТЬ</v>
          </cell>
          <cell r="D107">
            <v>282406</v>
          </cell>
          <cell r="E107" t="str">
            <v>ВIДКРИТЕ АКЦIОНЕРНЕ ТОВАРИСТВО КОРОСТЕНСЬКИЙ ЗАВОД ЗАЛIЗОБЕТОННИХ ШПАЛ</v>
          </cell>
          <cell r="F107">
            <v>8804.4796800000004</v>
          </cell>
          <cell r="G107">
            <v>8987.49</v>
          </cell>
          <cell r="H107">
            <v>9107.9029800000008</v>
          </cell>
          <cell r="I107">
            <v>8993.607</v>
          </cell>
          <cell r="J107">
            <v>6.117</v>
          </cell>
          <cell r="K107">
            <v>0</v>
          </cell>
          <cell r="L107">
            <v>0</v>
          </cell>
          <cell r="M107">
            <v>126.43061</v>
          </cell>
          <cell r="N107">
            <v>-114.29704</v>
          </cell>
        </row>
        <row r="108">
          <cell r="B108">
            <v>6</v>
          </cell>
          <cell r="C108" t="str">
            <v>ЖИТОМИРСЬКА ОБЛАСТЬ</v>
          </cell>
          <cell r="D108">
            <v>1413394</v>
          </cell>
          <cell r="E108" t="str">
            <v>ВIДКРИТЕ АКЦIОНЕРНЕ ТОВАРИСТВО "ЖИТОМИРСЬКИЙ ЗАВОД ОГОРОДЖУВАЛЬНИХ КОНСТРУКЦIЙ"</v>
          </cell>
          <cell r="F108">
            <v>2526.9635400000002</v>
          </cell>
          <cell r="G108">
            <v>2536.0488799999998</v>
          </cell>
          <cell r="H108">
            <v>7542.7671799999998</v>
          </cell>
          <cell r="I108">
            <v>8024.3503000000001</v>
          </cell>
          <cell r="J108">
            <v>5488.3014199999998</v>
          </cell>
          <cell r="K108">
            <v>0</v>
          </cell>
          <cell r="L108">
            <v>0</v>
          </cell>
          <cell r="M108">
            <v>501.93990000000002</v>
          </cell>
          <cell r="N108">
            <v>481.58312999999998</v>
          </cell>
        </row>
        <row r="109">
          <cell r="B109">
            <v>6</v>
          </cell>
          <cell r="C109" t="str">
            <v>ЖИТОМИРСЬКА ОБЛАСТЬ</v>
          </cell>
          <cell r="D109">
            <v>3344071</v>
          </cell>
          <cell r="E109" t="str">
            <v>ВIДКРИТЕ АКЦIОНЕРНЕ ТОВАРИСТВО ПО ГАЗОПОСТАЧАННЮ ТА ГАЗИФIКАЦIЇ "ЖИТОМИРГАЗ"</v>
          </cell>
          <cell r="F109">
            <v>6711.4679400000005</v>
          </cell>
          <cell r="G109">
            <v>6821.1053499999998</v>
          </cell>
          <cell r="H109">
            <v>7817.5346900000004</v>
          </cell>
          <cell r="I109">
            <v>7713.9798300000002</v>
          </cell>
          <cell r="J109">
            <v>892.87447999999995</v>
          </cell>
          <cell r="K109">
            <v>0</v>
          </cell>
          <cell r="L109">
            <v>0</v>
          </cell>
          <cell r="M109">
            <v>235.65958000000001</v>
          </cell>
          <cell r="N109">
            <v>-127.03180999999999</v>
          </cell>
        </row>
        <row r="110">
          <cell r="B110">
            <v>6</v>
          </cell>
          <cell r="C110" t="str">
            <v>ЖИТОМИРСЬКА ОБЛАСТЬ</v>
          </cell>
          <cell r="D110">
            <v>182863</v>
          </cell>
          <cell r="E110" t="str">
            <v>ВIДКРИТЕ АКЦIОНЕРНЕ ТОВАРИСТВО ЖИТОМИРСЬКИЙ МАСЛОЗАВОД</v>
          </cell>
          <cell r="F110">
            <v>2584.8449000000001</v>
          </cell>
          <cell r="G110">
            <v>1435.77459</v>
          </cell>
          <cell r="H110">
            <v>8056.2935799999996</v>
          </cell>
          <cell r="I110">
            <v>7118.4087600000003</v>
          </cell>
          <cell r="J110">
            <v>5682.6341700000003</v>
          </cell>
          <cell r="K110">
            <v>0</v>
          </cell>
          <cell r="L110">
            <v>0</v>
          </cell>
          <cell r="M110">
            <v>442.49113</v>
          </cell>
          <cell r="N110">
            <v>-958.06989999999996</v>
          </cell>
        </row>
        <row r="111">
          <cell r="B111">
            <v>6</v>
          </cell>
          <cell r="C111" t="str">
            <v>ЖИТОМИРСЬКА ОБЛАСТЬ</v>
          </cell>
          <cell r="D111">
            <v>5418342</v>
          </cell>
          <cell r="E111" t="str">
            <v>ТОВАРИСТВО З ОБМЕЖЕНОЮ ВIДПОВIДАЛЬНIСТЮ "БЕРДИЧIВСЬКИЙ ПИВОВАРНИЙ ЗАВОД"</v>
          </cell>
          <cell r="F111">
            <v>5264.8615900000004</v>
          </cell>
          <cell r="G111">
            <v>5243.0476600000002</v>
          </cell>
          <cell r="H111">
            <v>5557.9450399999996</v>
          </cell>
          <cell r="I111">
            <v>5879.6632</v>
          </cell>
          <cell r="J111">
            <v>636.61554000000001</v>
          </cell>
          <cell r="K111">
            <v>0</v>
          </cell>
          <cell r="L111">
            <v>0</v>
          </cell>
          <cell r="M111">
            <v>489.99549000000002</v>
          </cell>
          <cell r="N111">
            <v>321.32916</v>
          </cell>
        </row>
        <row r="112">
          <cell r="B112">
            <v>6</v>
          </cell>
          <cell r="C112" t="str">
            <v>ЖИТОМИРСЬКА ОБЛАСТЬ</v>
          </cell>
          <cell r="D112">
            <v>32085195</v>
          </cell>
          <cell r="E112" t="str">
            <v>ДОЧIРНЄ ПIДПРИЄМСТВО "РИТМ" ТОВАРИСТВА З ОБМЕЖЕНОЮ ВIДПОВIДАЛЬНIСТЮ "РОСТ"</v>
          </cell>
          <cell r="F112">
            <v>2917.0571</v>
          </cell>
          <cell r="G112">
            <v>2676.6192799999999</v>
          </cell>
          <cell r="H112">
            <v>5291.4608200000002</v>
          </cell>
          <cell r="I112">
            <v>5338.4417899999999</v>
          </cell>
          <cell r="J112">
            <v>2661.82251</v>
          </cell>
          <cell r="K112">
            <v>0</v>
          </cell>
          <cell r="L112">
            <v>0</v>
          </cell>
          <cell r="M112">
            <v>50.471789999999999</v>
          </cell>
          <cell r="N112">
            <v>44.515360000000001</v>
          </cell>
        </row>
        <row r="113">
          <cell r="B113">
            <v>6</v>
          </cell>
          <cell r="C113" t="str">
            <v>ЖИТОМИРСЬКА ОБЛАСТЬ</v>
          </cell>
          <cell r="D113">
            <v>382071</v>
          </cell>
          <cell r="E113" t="str">
            <v>ЗАКРИТЕ АКЦIОНЕРНЕ ТОВАРИСТВО "ЖИТОМИРСЬКI ЛАСОЩI"</v>
          </cell>
          <cell r="F113">
            <v>4622.9671600000001</v>
          </cell>
          <cell r="G113">
            <v>6091.7245000000003</v>
          </cell>
          <cell r="H113">
            <v>9145.3117299999994</v>
          </cell>
          <cell r="I113">
            <v>5256.7943100000002</v>
          </cell>
          <cell r="J113">
            <v>-834.93019000000004</v>
          </cell>
          <cell r="K113">
            <v>0</v>
          </cell>
          <cell r="L113">
            <v>0</v>
          </cell>
          <cell r="M113">
            <v>27.902090000000001</v>
          </cell>
          <cell r="N113">
            <v>-3888.5174000000002</v>
          </cell>
        </row>
        <row r="114">
          <cell r="B114">
            <v>6</v>
          </cell>
          <cell r="C114" t="str">
            <v>ЖИТОМИРСЬКА ОБЛАСТЬ</v>
          </cell>
          <cell r="D114">
            <v>30741096</v>
          </cell>
          <cell r="E114" t="str">
            <v>"БЕРДИЧIВСЬКА СОЛОДОВА КОМПАНIЯ"</v>
          </cell>
          <cell r="F114">
            <v>3890.1813099999999</v>
          </cell>
          <cell r="G114">
            <v>3610.3057600000002</v>
          </cell>
          <cell r="H114">
            <v>4908.3676599999999</v>
          </cell>
          <cell r="I114">
            <v>4865.2025100000001</v>
          </cell>
          <cell r="J114">
            <v>1254.8967500000001</v>
          </cell>
          <cell r="K114">
            <v>0</v>
          </cell>
          <cell r="L114">
            <v>0</v>
          </cell>
          <cell r="M114">
            <v>113.57653000000001</v>
          </cell>
          <cell r="N114">
            <v>-43.208300000000001</v>
          </cell>
        </row>
        <row r="115">
          <cell r="B115">
            <v>6</v>
          </cell>
          <cell r="C115" t="str">
            <v>ЖИТОМИРСЬКА ОБЛАСТЬ</v>
          </cell>
          <cell r="D115">
            <v>307230</v>
          </cell>
          <cell r="E115" t="str">
            <v>АКЦIОНЕРНЕ ТОВАРИСТВО ЗАКРИТОГО ТИПУ "УКРАЇНА"</v>
          </cell>
          <cell r="F115">
            <v>3060.3206599999999</v>
          </cell>
          <cell r="G115">
            <v>3041.8872099999999</v>
          </cell>
          <cell r="H115">
            <v>4769.3899000000001</v>
          </cell>
          <cell r="I115">
            <v>4845.5103200000003</v>
          </cell>
          <cell r="J115">
            <v>1803.62311</v>
          </cell>
          <cell r="K115">
            <v>0</v>
          </cell>
          <cell r="L115">
            <v>0</v>
          </cell>
          <cell r="M115">
            <v>75.161739999999995</v>
          </cell>
          <cell r="N115">
            <v>73.746719999999996</v>
          </cell>
        </row>
        <row r="116">
          <cell r="B116">
            <v>6</v>
          </cell>
          <cell r="C116" t="str">
            <v>ЖИТОМИРСЬКА ОБЛАСТЬ</v>
          </cell>
          <cell r="D116">
            <v>30853412</v>
          </cell>
          <cell r="E116" t="str">
            <v>ТОВАРИСТВО З ОБМЕЖЕНОЮ ВIДПОВIДАЛЬНIСТЮ "СПIЛЬНЕ УКРАЇНСЬКО-НIМЕЦЬКЕ ПIДПРИЄМСТВО "АТЕМ-ФРАНК"</v>
          </cell>
          <cell r="F116">
            <v>2570.20444</v>
          </cell>
          <cell r="G116">
            <v>2470.75</v>
          </cell>
          <cell r="H116">
            <v>4765.10034</v>
          </cell>
          <cell r="I116">
            <v>4833.4997800000001</v>
          </cell>
          <cell r="J116">
            <v>2362.7497800000001</v>
          </cell>
          <cell r="K116">
            <v>0</v>
          </cell>
          <cell r="L116">
            <v>0</v>
          </cell>
          <cell r="M116">
            <v>75.369709999999998</v>
          </cell>
          <cell r="N116">
            <v>68.388840000000002</v>
          </cell>
        </row>
        <row r="117">
          <cell r="B117">
            <v>6</v>
          </cell>
          <cell r="C117" t="str">
            <v>ЖИТОМИРСЬКА ОБЛАСТЬ</v>
          </cell>
          <cell r="D117">
            <v>3563198</v>
          </cell>
          <cell r="E117" t="str">
            <v>ВIДКРИТЕ АКЦIОНЕРНЕ ТОВАРИСТВО "АГРОТЕПЛОМАШ"</v>
          </cell>
          <cell r="F117">
            <v>3305.53152</v>
          </cell>
          <cell r="G117">
            <v>3375.67326</v>
          </cell>
          <cell r="H117">
            <v>4233.2470000000003</v>
          </cell>
          <cell r="I117">
            <v>4375.3469500000001</v>
          </cell>
          <cell r="J117">
            <v>999.67368999999997</v>
          </cell>
          <cell r="K117">
            <v>0</v>
          </cell>
          <cell r="L117">
            <v>0</v>
          </cell>
          <cell r="M117">
            <v>226.40090000000001</v>
          </cell>
          <cell r="N117">
            <v>142.09893</v>
          </cell>
        </row>
        <row r="118">
          <cell r="B118">
            <v>6</v>
          </cell>
          <cell r="C118" t="str">
            <v>ЖИТОМИРСЬКА ОБЛАСТЬ</v>
          </cell>
          <cell r="D118">
            <v>13560309</v>
          </cell>
          <cell r="E118" t="str">
            <v>ТОВАРИСТВО З ОБМЕЖЕНОЮ ВIДПОВIДАЛЬНIСТЮ "ЕКТА-ПРОМ"</v>
          </cell>
          <cell r="F118">
            <v>1313.5727899999999</v>
          </cell>
          <cell r="G118">
            <v>1557.9141299999999</v>
          </cell>
          <cell r="H118">
            <v>3855.6453999999999</v>
          </cell>
          <cell r="I118">
            <v>4090.1383000000001</v>
          </cell>
          <cell r="J118">
            <v>2532.22417</v>
          </cell>
          <cell r="K118">
            <v>0</v>
          </cell>
          <cell r="L118">
            <v>0</v>
          </cell>
          <cell r="M118">
            <v>486.29313999999999</v>
          </cell>
          <cell r="N118">
            <v>234.49288999999999</v>
          </cell>
        </row>
        <row r="119">
          <cell r="B119">
            <v>6</v>
          </cell>
          <cell r="C119" t="str">
            <v>ЖИТОМИРСЬКА ОБЛАСТЬ</v>
          </cell>
          <cell r="D119">
            <v>5478806</v>
          </cell>
          <cell r="E119" t="str">
            <v>ЖИТОМИРСЬКЕ ОРЕНДНЕ ПIДПРИЄМСТВО ТЕПЛОВИХ МЕРЕЖ "ЖИТОМИРТЕПЛОКОМУНЕНЕРГО"</v>
          </cell>
          <cell r="F119">
            <v>2453.9153200000001</v>
          </cell>
          <cell r="G119">
            <v>2979.5092800000002</v>
          </cell>
          <cell r="H119">
            <v>3645.24658</v>
          </cell>
          <cell r="I119">
            <v>3901.8193099999999</v>
          </cell>
          <cell r="J119">
            <v>922.31002999999998</v>
          </cell>
          <cell r="K119">
            <v>0</v>
          </cell>
          <cell r="L119">
            <v>0</v>
          </cell>
          <cell r="M119">
            <v>448.72564999999997</v>
          </cell>
          <cell r="N119">
            <v>99.271090000000001</v>
          </cell>
        </row>
        <row r="120">
          <cell r="B120">
            <v>6</v>
          </cell>
          <cell r="C120" t="str">
            <v>ЖИТОМИРСЬКА ОБЛАСТЬ</v>
          </cell>
          <cell r="D120">
            <v>1374567</v>
          </cell>
          <cell r="E120" t="str">
            <v>ВIДКРИТЕ АКЦIОНЕРНЕ ТОВАРИСТВО "КОРОСТЕНСЬКИЙ ЩЕБЗАВОД"</v>
          </cell>
          <cell r="F120">
            <v>3319.3069799999998</v>
          </cell>
          <cell r="G120">
            <v>3326.7915899999998</v>
          </cell>
          <cell r="H120">
            <v>3614.8610899999999</v>
          </cell>
          <cell r="I120">
            <v>3635.9177399999999</v>
          </cell>
          <cell r="J120">
            <v>309.12615</v>
          </cell>
          <cell r="K120">
            <v>0</v>
          </cell>
          <cell r="L120">
            <v>0</v>
          </cell>
          <cell r="M120">
            <v>38.291519999999998</v>
          </cell>
          <cell r="N120">
            <v>21.056650000000001</v>
          </cell>
        </row>
        <row r="121">
          <cell r="B121">
            <v>6</v>
          </cell>
          <cell r="C121" t="str">
            <v>ЖИТОМИРСЬКА ОБЛАСТЬ</v>
          </cell>
          <cell r="D121">
            <v>31106292</v>
          </cell>
          <cell r="E121" t="str">
            <v>ТОВАРИСТВО З ОБМЕЖЕНОЮ ВIДПОВIДАЛЬНIСТЮ ФАБРИКА "КЛАСУМ"</v>
          </cell>
          <cell r="F121">
            <v>3145.0802199999998</v>
          </cell>
          <cell r="G121">
            <v>3136.3273899999999</v>
          </cell>
          <cell r="H121">
            <v>3290.5839599999999</v>
          </cell>
          <cell r="I121">
            <v>3546.0282999999999</v>
          </cell>
          <cell r="J121">
            <v>409.70091000000002</v>
          </cell>
          <cell r="K121">
            <v>0</v>
          </cell>
          <cell r="L121">
            <v>0</v>
          </cell>
          <cell r="M121">
            <v>235.44359</v>
          </cell>
          <cell r="N121">
            <v>229.51485</v>
          </cell>
        </row>
        <row r="122">
          <cell r="B122">
            <v>7</v>
          </cell>
          <cell r="C122" t="str">
            <v>ЗАКАРПАТСЬКА ОБЛАСТЬ</v>
          </cell>
          <cell r="D122">
            <v>30913130</v>
          </cell>
          <cell r="E122" t="str">
            <v>ЗАКРИТЕ АКЦIОНЕРНЕ ТОВАРИСТВО "ЄВРОКАР"</v>
          </cell>
          <cell r="F122">
            <v>80251.653399999996</v>
          </cell>
          <cell r="G122">
            <v>82056.463699999993</v>
          </cell>
          <cell r="H122">
            <v>115519.40399999999</v>
          </cell>
          <cell r="I122">
            <v>117779.482</v>
          </cell>
          <cell r="J122">
            <v>35723.018499999998</v>
          </cell>
          <cell r="K122">
            <v>7.1190000000000003E-2</v>
          </cell>
          <cell r="L122">
            <v>7.1190000000000003E-2</v>
          </cell>
          <cell r="M122">
            <v>4634.2731599999997</v>
          </cell>
          <cell r="N122">
            <v>2259.89768</v>
          </cell>
        </row>
        <row r="123">
          <cell r="B123">
            <v>7</v>
          </cell>
          <cell r="C123" t="str">
            <v>ЗАКАРПАТСЬКА ОБЛАСТЬ</v>
          </cell>
          <cell r="D123">
            <v>131529</v>
          </cell>
          <cell r="E123" t="str">
            <v>ВIДКРИТЕ АКЦIОНЕРНЕ ТОВАРИСТВО "ЕНЕРГОПОСТАЧАЛЬНА КОМПАНIЯ "ЗАКАРПАТТЯОБЛЕНЕРГО"</v>
          </cell>
          <cell r="F123">
            <v>12613.557000000001</v>
          </cell>
          <cell r="G123">
            <v>11590.575199999999</v>
          </cell>
          <cell r="H123">
            <v>17319.042099999999</v>
          </cell>
          <cell r="I123">
            <v>22527.7372</v>
          </cell>
          <cell r="J123">
            <v>10937.162</v>
          </cell>
          <cell r="K123">
            <v>0</v>
          </cell>
          <cell r="L123">
            <v>-1616.1588999999999</v>
          </cell>
          <cell r="M123">
            <v>3408.12401</v>
          </cell>
          <cell r="N123">
            <v>3406.5955600000002</v>
          </cell>
        </row>
        <row r="124">
          <cell r="B124">
            <v>7</v>
          </cell>
          <cell r="C124" t="str">
            <v>ЗАКАРПАТСЬКА ОБЛАСТЬ</v>
          </cell>
          <cell r="D124">
            <v>412122</v>
          </cell>
          <cell r="E124" t="str">
            <v>ОРЕНДНЕ ПIДПРИЄМСТВО "УЖГОРОДСЬКИЙ КОНЬЯЧНИЙ ЗАВОД"</v>
          </cell>
          <cell r="F124">
            <v>18942.440900000001</v>
          </cell>
          <cell r="G124">
            <v>22701.845000000001</v>
          </cell>
          <cell r="H124">
            <v>22466.2228</v>
          </cell>
          <cell r="I124">
            <v>21154.309600000001</v>
          </cell>
          <cell r="J124">
            <v>-1547.5354</v>
          </cell>
          <cell r="K124">
            <v>0</v>
          </cell>
          <cell r="L124">
            <v>0</v>
          </cell>
          <cell r="M124">
            <v>1582.9793199999999</v>
          </cell>
          <cell r="N124">
            <v>-2231.9151000000002</v>
          </cell>
        </row>
        <row r="125">
          <cell r="B125">
            <v>7</v>
          </cell>
          <cell r="C125" t="str">
            <v>ЗАКАРПАТСЬКА ОБЛАСТЬ</v>
          </cell>
          <cell r="D125">
            <v>31179046</v>
          </cell>
          <cell r="E125" t="str">
            <v>ДОЧIРНЄ ПIДПРИЄМСТВО "ЗАКАРПАТСЬКИЙ ОБЛАВТОДОР" ВIДКРИТОГО АКЦIОНЕРНОГО ТОВАРИСТВА "ДЕРЖАВНА АКЦIОНЕРНА КОМПАНIЯ "АВТОМОБIЛЬНI ДОРОГИ УКРАЇНИ"</v>
          </cell>
          <cell r="F125">
            <v>5176.6349200000004</v>
          </cell>
          <cell r="G125">
            <v>5474.13141</v>
          </cell>
          <cell r="H125">
            <v>6670.7641100000001</v>
          </cell>
          <cell r="I125">
            <v>7843.7139200000001</v>
          </cell>
          <cell r="J125">
            <v>2369.5825100000002</v>
          </cell>
          <cell r="K125">
            <v>0</v>
          </cell>
          <cell r="L125">
            <v>0</v>
          </cell>
          <cell r="M125">
            <v>1187.53061</v>
          </cell>
          <cell r="N125">
            <v>1172.94811</v>
          </cell>
        </row>
        <row r="126">
          <cell r="B126">
            <v>7</v>
          </cell>
          <cell r="C126" t="str">
            <v>ЗАКАРПАТСЬКА ОБЛАСТЬ</v>
          </cell>
          <cell r="D126">
            <v>22091380</v>
          </cell>
          <cell r="E126" t="str">
            <v>СПIЛЬНЕ УКРАЄНСЬКО-ГIБРАЛТАРСЬКЕ ПIДПРИЄМСТВО"КОТНАР" У ФОРМI АКЦIОНЕРНОГО ТОВАРИСТВА ЗАКРИТОГО ТИПУ</v>
          </cell>
          <cell r="F126">
            <v>6494.6449499999999</v>
          </cell>
          <cell r="G126">
            <v>7680.5460599999997</v>
          </cell>
          <cell r="H126">
            <v>6079.4257200000002</v>
          </cell>
          <cell r="I126">
            <v>6740.1721100000004</v>
          </cell>
          <cell r="J126">
            <v>-940.37395000000004</v>
          </cell>
          <cell r="K126">
            <v>0</v>
          </cell>
          <cell r="L126">
            <v>0</v>
          </cell>
          <cell r="M126">
            <v>997.31674999999996</v>
          </cell>
          <cell r="N126">
            <v>997.31674999999996</v>
          </cell>
        </row>
        <row r="127">
          <cell r="B127">
            <v>7</v>
          </cell>
          <cell r="C127" t="str">
            <v>ЗАКАРПАТСЬКА ОБЛАСТЬ</v>
          </cell>
          <cell r="D127">
            <v>22079373</v>
          </cell>
          <cell r="E127" t="str">
            <v>СПIЛЬНЕ УКРАЄНСЬКО-АМЕРИКАНСЬКО-РОСIЙСЬКЕ ПIДПРИЄМСТВО У ФОРМI ТОВАРИСТВА З ОБМЕЖЕНОЮ ВIДПОВIДАЛЬНIСТЮ "АЙСБЕРГ"</v>
          </cell>
          <cell r="F127">
            <v>4877.9365600000001</v>
          </cell>
          <cell r="G127">
            <v>5646.1070399999999</v>
          </cell>
          <cell r="H127">
            <v>5516.4258499999996</v>
          </cell>
          <cell r="I127">
            <v>5916.0513199999996</v>
          </cell>
          <cell r="J127">
            <v>269.94427999999999</v>
          </cell>
          <cell r="K127">
            <v>0</v>
          </cell>
          <cell r="L127">
            <v>0</v>
          </cell>
          <cell r="M127">
            <v>635.20038</v>
          </cell>
          <cell r="N127">
            <v>635.20038</v>
          </cell>
        </row>
        <row r="128">
          <cell r="B128">
            <v>7</v>
          </cell>
          <cell r="C128" t="str">
            <v>ЗАКАРПАТСЬКА ОБЛАСТЬ</v>
          </cell>
          <cell r="D128">
            <v>22111964</v>
          </cell>
          <cell r="E128" t="str">
            <v>ЗАКАРПАТСЬКА ФIЛIЯ ЗАКРИТОГО АКЦIОНЕРНОГО ТОВАРИСТВА "УКРАЇНСЬКИЙ МОБIЛЬНИЙ ЗВ'ЯЗОК"</v>
          </cell>
          <cell r="F128">
            <v>4103.87</v>
          </cell>
          <cell r="G128">
            <v>4103.87</v>
          </cell>
          <cell r="H128">
            <v>4254.2179999999998</v>
          </cell>
          <cell r="I128">
            <v>4254.2179999999998</v>
          </cell>
          <cell r="J128">
            <v>150.34800000000001</v>
          </cell>
          <cell r="K128">
            <v>0</v>
          </cell>
          <cell r="L128">
            <v>0</v>
          </cell>
          <cell r="M128">
            <v>5.994E-2</v>
          </cell>
          <cell r="N128">
            <v>0</v>
          </cell>
        </row>
        <row r="129">
          <cell r="B129">
            <v>7</v>
          </cell>
          <cell r="C129" t="str">
            <v>ЗАКАРПАТСЬКА ОБЛАСТЬ</v>
          </cell>
          <cell r="D129">
            <v>2649977</v>
          </cell>
          <cell r="E129" t="str">
            <v>ДОЧIРНЄ ПIДПРИЄМСТВО САНАТОРIЙ "СОНЯЧНЕ ЗАКАРПАТТЯ" ЗАТ ЛIКУВАЛЬНО-ОЗДОРОВЧИХ ЗАКЛАДIВ ПРОФ "УКРПРОФОЗДОРОВНИЦЯ</v>
          </cell>
          <cell r="F129">
            <v>2993.4677999999999</v>
          </cell>
          <cell r="G129">
            <v>2998.78431</v>
          </cell>
          <cell r="H129">
            <v>3757.4848099999999</v>
          </cell>
          <cell r="I129">
            <v>3968.8976699999998</v>
          </cell>
          <cell r="J129">
            <v>970.11335999999994</v>
          </cell>
          <cell r="K129">
            <v>0</v>
          </cell>
          <cell r="L129">
            <v>-8.9169999999999999E-2</v>
          </cell>
          <cell r="M129">
            <v>225.95307</v>
          </cell>
          <cell r="N129">
            <v>211.32301000000001</v>
          </cell>
        </row>
        <row r="130">
          <cell r="B130">
            <v>7</v>
          </cell>
          <cell r="C130" t="str">
            <v>ЗАКАРПАТСЬКА ОБЛАСТЬ</v>
          </cell>
          <cell r="D130">
            <v>5528259</v>
          </cell>
          <cell r="E130" t="str">
            <v>ВIДКРИТЕ АКЦIОНЕРНЕ ТОВАРИСТВО "ПЛОДООВОЧ"</v>
          </cell>
          <cell r="F130">
            <v>863.35383999999999</v>
          </cell>
          <cell r="G130">
            <v>741.55488000000003</v>
          </cell>
          <cell r="H130">
            <v>2302.76962</v>
          </cell>
          <cell r="I130">
            <v>3541.8868699999998</v>
          </cell>
          <cell r="J130">
            <v>2800.3319900000001</v>
          </cell>
          <cell r="K130">
            <v>0</v>
          </cell>
          <cell r="L130">
            <v>0</v>
          </cell>
          <cell r="M130">
            <v>751.02468999999996</v>
          </cell>
          <cell r="N130">
            <v>738.39215999999999</v>
          </cell>
        </row>
        <row r="131">
          <cell r="B131">
            <v>7</v>
          </cell>
          <cell r="C131" t="str">
            <v>ЗАКАРПАТСЬКА ОБЛАСТЬ</v>
          </cell>
          <cell r="D131">
            <v>20455240</v>
          </cell>
          <cell r="E131" t="str">
            <v>ПРИВАТНЕ ПIДПРИЄМСТВО "КАРНIКА"</v>
          </cell>
          <cell r="F131">
            <v>2392.0141699999999</v>
          </cell>
          <cell r="G131">
            <v>2352.6611699999999</v>
          </cell>
          <cell r="H131">
            <v>2906.2477899999999</v>
          </cell>
          <cell r="I131">
            <v>3363.0677900000001</v>
          </cell>
          <cell r="J131">
            <v>1010.40662</v>
          </cell>
          <cell r="K131">
            <v>0</v>
          </cell>
          <cell r="L131">
            <v>0</v>
          </cell>
          <cell r="M131">
            <v>456.82215000000002</v>
          </cell>
          <cell r="N131">
            <v>456.82</v>
          </cell>
        </row>
        <row r="132">
          <cell r="B132">
            <v>7</v>
          </cell>
          <cell r="C132" t="str">
            <v>ЗАКАРПАТСЬКА ОБЛАСТЬ</v>
          </cell>
          <cell r="D132">
            <v>22083669</v>
          </cell>
          <cell r="E132" t="str">
            <v>ТОВАРИСТВО З ОБМЕЖЕНОЮ ВIДПОВIДАЛЬНIСТЮ "УНIВЕРСАЛ-М"</v>
          </cell>
          <cell r="F132">
            <v>2286.8150799999999</v>
          </cell>
          <cell r="G132">
            <v>2390.6939400000001</v>
          </cell>
          <cell r="H132">
            <v>2464.8906299999999</v>
          </cell>
          <cell r="I132">
            <v>2786.9076300000002</v>
          </cell>
          <cell r="J132">
            <v>396.21368999999999</v>
          </cell>
          <cell r="K132">
            <v>0</v>
          </cell>
          <cell r="L132">
            <v>0</v>
          </cell>
          <cell r="M132">
            <v>427.17406</v>
          </cell>
          <cell r="N132">
            <v>322.017</v>
          </cell>
        </row>
        <row r="133">
          <cell r="B133">
            <v>7</v>
          </cell>
          <cell r="C133" t="str">
            <v>ЗАКАРПАТСЬКА ОБЛАСТЬ</v>
          </cell>
          <cell r="D133">
            <v>1037092</v>
          </cell>
          <cell r="E133" t="str">
            <v>ВIДКРИТЕ АКЦIОНЕРНЕ ТОВАРИСТВО "ВИНОГРАДIВСЬКА ПЕРЕСУВНА МЕХАНIЗОВАНА КОЛОНА №78"</v>
          </cell>
          <cell r="F133">
            <v>2018.9525699999999</v>
          </cell>
          <cell r="G133">
            <v>2191.8226199999999</v>
          </cell>
          <cell r="H133">
            <v>2427.1972599999999</v>
          </cell>
          <cell r="I133">
            <v>2686.0823</v>
          </cell>
          <cell r="J133">
            <v>494.25968</v>
          </cell>
          <cell r="K133">
            <v>0</v>
          </cell>
          <cell r="L133">
            <v>0</v>
          </cell>
          <cell r="M133">
            <v>434.05826999999999</v>
          </cell>
          <cell r="N133">
            <v>258.88467000000003</v>
          </cell>
        </row>
        <row r="134">
          <cell r="B134">
            <v>7</v>
          </cell>
          <cell r="C134" t="str">
            <v>ЗАКАРПАТСЬКА ОБЛАСТЬ</v>
          </cell>
          <cell r="D134">
            <v>30104493</v>
          </cell>
          <cell r="E134" t="str">
            <v>ТОВАРИСТВО З ОБМЕЖЕНОЮ ВIДПОВIДАЛЬНIСТЮ "ЗАВОД "КОНВЕКТОР"</v>
          </cell>
          <cell r="F134">
            <v>2052.7278099999999</v>
          </cell>
          <cell r="G134">
            <v>2052.7271000000001</v>
          </cell>
          <cell r="H134">
            <v>2307.6967</v>
          </cell>
          <cell r="I134">
            <v>2578.2147</v>
          </cell>
          <cell r="J134">
            <v>525.48760000000004</v>
          </cell>
          <cell r="K134">
            <v>0</v>
          </cell>
          <cell r="L134">
            <v>0</v>
          </cell>
          <cell r="M134">
            <v>270.51870000000002</v>
          </cell>
          <cell r="N134">
            <v>270.51799999999997</v>
          </cell>
        </row>
        <row r="135">
          <cell r="B135">
            <v>7</v>
          </cell>
          <cell r="C135" t="str">
            <v>ЗАКАРПАТСЬКА ОБЛАСТЬ</v>
          </cell>
          <cell r="D135">
            <v>371512</v>
          </cell>
          <cell r="E135" t="str">
            <v>ВIДКРИТЕ АКЦIОНЕРНЕ ТОВАРИСТВО "СВАЛЯВСЬКI МIНЕРАЛЬНI ВОДИ"</v>
          </cell>
          <cell r="F135">
            <v>1709.52037</v>
          </cell>
          <cell r="G135">
            <v>1677.2774899999999</v>
          </cell>
          <cell r="H135">
            <v>2230.28863</v>
          </cell>
          <cell r="I135">
            <v>2429.66374</v>
          </cell>
          <cell r="J135">
            <v>752.38625000000002</v>
          </cell>
          <cell r="K135">
            <v>0</v>
          </cell>
          <cell r="L135">
            <v>0</v>
          </cell>
          <cell r="M135">
            <v>204.88930999999999</v>
          </cell>
          <cell r="N135">
            <v>199.37499</v>
          </cell>
        </row>
        <row r="136">
          <cell r="B136">
            <v>7</v>
          </cell>
          <cell r="C136" t="str">
            <v>ЗАКАРПАТСЬКА ОБЛАСТЬ</v>
          </cell>
          <cell r="D136">
            <v>453256</v>
          </cell>
          <cell r="E136" t="str">
            <v>ВIДКРИТЕ АКЦIОНЕРНЕ ТОВАРИСТВО "УЖГОРОДМОЛОКО"</v>
          </cell>
          <cell r="F136">
            <v>4.4103599999999998</v>
          </cell>
          <cell r="G136">
            <v>5.8125600000000004</v>
          </cell>
          <cell r="H136">
            <v>2361.2469299999998</v>
          </cell>
          <cell r="I136">
            <v>2397.1907900000001</v>
          </cell>
          <cell r="J136">
            <v>2391.3782299999998</v>
          </cell>
          <cell r="K136">
            <v>0</v>
          </cell>
          <cell r="L136">
            <v>0</v>
          </cell>
          <cell r="M136">
            <v>29.487860000000001</v>
          </cell>
          <cell r="N136">
            <v>28.556339999999999</v>
          </cell>
        </row>
        <row r="137">
          <cell r="B137">
            <v>7</v>
          </cell>
          <cell r="C137" t="str">
            <v>ЗАКАРПАТСЬКА ОБЛАСТЬ</v>
          </cell>
          <cell r="D137">
            <v>22073637</v>
          </cell>
          <cell r="E137" t="str">
            <v>УКРАЄНСЬКО-АВСТРIЙСЬКЕ ПIДПРИЄМСТВО З IНОЗЕМНИМИ IНВЕСТИЦIЯМИ У ФОРМI ТОВАРИСТВА З ОБМЕЖЕНОЮ ВIДПОВIДАЛЬНIСТЮ " ФIШЕР-МУКАЧЕВО"</v>
          </cell>
          <cell r="F137">
            <v>-1691.9463000000001</v>
          </cell>
          <cell r="G137">
            <v>-5631.9578000000001</v>
          </cell>
          <cell r="H137">
            <v>-1323.1686</v>
          </cell>
          <cell r="I137">
            <v>2256.65697</v>
          </cell>
          <cell r="J137">
            <v>7888.61481</v>
          </cell>
          <cell r="K137">
            <v>0</v>
          </cell>
          <cell r="L137">
            <v>0</v>
          </cell>
          <cell r="M137">
            <v>4579.5254999999997</v>
          </cell>
          <cell r="N137">
            <v>3627.8957399999999</v>
          </cell>
        </row>
        <row r="138">
          <cell r="B138">
            <v>7</v>
          </cell>
          <cell r="C138" t="str">
            <v>ЗАКАРПАТСЬКА ОБЛАСТЬ</v>
          </cell>
          <cell r="D138">
            <v>31326993</v>
          </cell>
          <cell r="E138" t="str">
            <v>ТОВАРИСТВО З ОБМЕЖЕНОЮ ВIДПОВIДАЛЬНIСТЮ " ЗАКАРПАТСЬКА ПРОДОВОЛЬЧА ГРУПА "</v>
          </cell>
          <cell r="F138">
            <v>1771.7058199999999</v>
          </cell>
          <cell r="G138">
            <v>1881.2070200000001</v>
          </cell>
          <cell r="H138">
            <v>1764.3357900000001</v>
          </cell>
          <cell r="I138">
            <v>2208.8147899999999</v>
          </cell>
          <cell r="J138">
            <v>327.60777000000002</v>
          </cell>
          <cell r="K138">
            <v>0</v>
          </cell>
          <cell r="L138">
            <v>0</v>
          </cell>
          <cell r="M138">
            <v>128.20571000000001</v>
          </cell>
          <cell r="N138">
            <v>66.484700000000004</v>
          </cell>
        </row>
        <row r="139">
          <cell r="B139">
            <v>7</v>
          </cell>
          <cell r="C139" t="str">
            <v>ЗАКАРПАТСЬКА ОБЛАСТЬ</v>
          </cell>
          <cell r="D139">
            <v>26530474</v>
          </cell>
          <cell r="E139" t="str">
            <v>ФIЛIЯ АКЦIОНЕРНОГО КОМЕРЦIЙНОГО БАНКУ "РАЙФФАЙЗЕНБАНК УКРАЇНА" В М.УЖГОРОДI</v>
          </cell>
          <cell r="F139">
            <v>225.34377000000001</v>
          </cell>
          <cell r="G139">
            <v>225.34616</v>
          </cell>
          <cell r="H139">
            <v>1989.6287</v>
          </cell>
          <cell r="I139">
            <v>1989.62643</v>
          </cell>
          <cell r="J139">
            <v>1764.28027</v>
          </cell>
          <cell r="K139">
            <v>0</v>
          </cell>
          <cell r="L139">
            <v>0</v>
          </cell>
          <cell r="M139">
            <v>1.2E-4</v>
          </cell>
          <cell r="N139">
            <v>-2.2699999999999999E-3</v>
          </cell>
        </row>
        <row r="140">
          <cell r="B140">
            <v>7</v>
          </cell>
          <cell r="C140" t="str">
            <v>ЗАКАРПАТСЬКА ОБЛАСТЬ</v>
          </cell>
          <cell r="D140">
            <v>8596883</v>
          </cell>
          <cell r="E140" t="str">
            <v>ВIДДIЛ ДЕРЖАВНОЇ СЛУЖБИ ОХОРОНИ ПРИ УМВС УКРАЇНИ В ЗАКАРПАТСЬКIЙ ОБЛАСТI</v>
          </cell>
          <cell r="F140">
            <v>1771.9856400000001</v>
          </cell>
          <cell r="G140">
            <v>1771.9856400000001</v>
          </cell>
          <cell r="H140">
            <v>1811.55171</v>
          </cell>
          <cell r="I140">
            <v>1977.3542</v>
          </cell>
          <cell r="J140">
            <v>205.36856</v>
          </cell>
          <cell r="K140">
            <v>0</v>
          </cell>
          <cell r="L140">
            <v>0</v>
          </cell>
          <cell r="M140">
            <v>171.24091999999999</v>
          </cell>
          <cell r="N140">
            <v>165.80249000000001</v>
          </cell>
        </row>
        <row r="141">
          <cell r="B141">
            <v>7</v>
          </cell>
          <cell r="C141" t="str">
            <v>ЗАКАРПАТСЬКА ОБЛАСТЬ</v>
          </cell>
          <cell r="D141">
            <v>30953330</v>
          </cell>
          <cell r="E141" t="str">
            <v>ТОВАРИСТВО З ОБМЕЖЕНОЮ ВIДПОВIДАЛЬНIСТЮ "НIДАН+"</v>
          </cell>
          <cell r="F141">
            <v>-299.54286000000002</v>
          </cell>
          <cell r="G141">
            <v>-401.72421000000003</v>
          </cell>
          <cell r="H141">
            <v>2023.2936500000001</v>
          </cell>
          <cell r="I141">
            <v>1974.1316999999999</v>
          </cell>
          <cell r="J141">
            <v>2375.8559100000002</v>
          </cell>
          <cell r="K141">
            <v>0</v>
          </cell>
          <cell r="L141">
            <v>0</v>
          </cell>
          <cell r="M141">
            <v>504.97761000000003</v>
          </cell>
          <cell r="N141">
            <v>504.97761000000003</v>
          </cell>
        </row>
        <row r="142">
          <cell r="B142">
            <v>8</v>
          </cell>
          <cell r="C142" t="str">
            <v>ЗАПОРIЗЬКА ОБЛАСТЬ</v>
          </cell>
          <cell r="D142">
            <v>32096432</v>
          </cell>
          <cell r="E142" t="str">
            <v>ДОЧIРНЄ ПIДПРИЄМСТВО "IМIДЖ ХОЛДИНГ" АКЦIОНЕРНОЄ КОМПАНIЄ "IМIДЖ ХОЛДИНГ АПС"</v>
          </cell>
          <cell r="F142">
            <v>165024.84400000001</v>
          </cell>
          <cell r="G142">
            <v>260837.383</v>
          </cell>
          <cell r="H142">
            <v>437067.27100000001</v>
          </cell>
          <cell r="I142">
            <v>555397.696</v>
          </cell>
          <cell r="J142">
            <v>294560.31300000002</v>
          </cell>
          <cell r="K142">
            <v>0</v>
          </cell>
          <cell r="L142">
            <v>-2829.0702999999999</v>
          </cell>
          <cell r="M142">
            <v>230456.96799999999</v>
          </cell>
          <cell r="N142">
            <v>115040.817</v>
          </cell>
        </row>
        <row r="143">
          <cell r="B143">
            <v>8</v>
          </cell>
          <cell r="C143" t="str">
            <v>ЗАПОРIЗЬКА ОБЛАСТЬ</v>
          </cell>
          <cell r="D143">
            <v>25480917</v>
          </cell>
          <cell r="E143" t="str">
            <v>ЗАКРИТЕ АКЦIОНЕРНЕ ТОВАРИСТВО З IНОЗЕМНОЮ IНВЕСТИЦIЄЮ "ЗАПОРIЗЬКИЙ АВТОМОБIЛЕБУДIВНИЙ ЗАВОД"</v>
          </cell>
          <cell r="F143">
            <v>253165.266</v>
          </cell>
          <cell r="G143">
            <v>202285.82699999999</v>
          </cell>
          <cell r="H143">
            <v>296507.01500000001</v>
          </cell>
          <cell r="I143">
            <v>304788.78700000001</v>
          </cell>
          <cell r="J143">
            <v>102502.959</v>
          </cell>
          <cell r="K143">
            <v>0</v>
          </cell>
          <cell r="L143">
            <v>0</v>
          </cell>
          <cell r="M143">
            <v>8308.8997299999992</v>
          </cell>
          <cell r="N143">
            <v>8279.5994599999995</v>
          </cell>
        </row>
        <row r="144">
          <cell r="B144">
            <v>8</v>
          </cell>
          <cell r="C144" t="str">
            <v>ЗАПОРIЗЬКА ОБЛАСТЬ</v>
          </cell>
          <cell r="D144">
            <v>130872</v>
          </cell>
          <cell r="E144" t="str">
            <v>ВIДКРИТЕ АКЦIОНЕРНЕ ТОВАРИСТВО "ДНIПРОЕНЕРГО"</v>
          </cell>
          <cell r="F144">
            <v>266738.17300000001</v>
          </cell>
          <cell r="G144">
            <v>278682.679</v>
          </cell>
          <cell r="H144">
            <v>206539.859</v>
          </cell>
          <cell r="I144">
            <v>218911.859</v>
          </cell>
          <cell r="J144">
            <v>-59770.821000000004</v>
          </cell>
          <cell r="K144">
            <v>0</v>
          </cell>
          <cell r="L144">
            <v>-364.38900999999998</v>
          </cell>
          <cell r="M144">
            <v>8840.7079200000007</v>
          </cell>
          <cell r="N144">
            <v>8840.70759</v>
          </cell>
        </row>
        <row r="145">
          <cell r="B145">
            <v>8</v>
          </cell>
          <cell r="C145" t="str">
            <v>ЗАПОРIЗЬКА ОБЛАСТЬ</v>
          </cell>
          <cell r="D145">
            <v>194731</v>
          </cell>
          <cell r="E145" t="str">
            <v>КАЗЕННЕ ПIДПРИЄМСТВО "ЗАПОРIЗЬКИЙ ТИТАНО-МАГНIЄВИЙ КОМБIНАТ"</v>
          </cell>
          <cell r="F145">
            <v>80188.746199999994</v>
          </cell>
          <cell r="G145">
            <v>80658.745999999999</v>
          </cell>
          <cell r="H145">
            <v>162382.29999999999</v>
          </cell>
          <cell r="I145">
            <v>169828.81599999999</v>
          </cell>
          <cell r="J145">
            <v>89170.069699999993</v>
          </cell>
          <cell r="K145">
            <v>0</v>
          </cell>
          <cell r="L145">
            <v>0</v>
          </cell>
          <cell r="M145">
            <v>11648.773300000001</v>
          </cell>
          <cell r="N145">
            <v>7446.3915399999996</v>
          </cell>
        </row>
        <row r="146">
          <cell r="B146">
            <v>8</v>
          </cell>
          <cell r="C146" t="str">
            <v>ЗАПОРIЗЬКА ОБЛАСТЬ</v>
          </cell>
          <cell r="D146">
            <v>377511</v>
          </cell>
          <cell r="E146" t="str">
            <v>ВIДКРИТЕ АКЦIОНЕРНЕ ТОВАРИСТВО ПИВО-БЕЗАЛКОГОЛЬНИЙ КОМБIНАТ "СЛАВУТИЧ"</v>
          </cell>
          <cell r="F146">
            <v>129125.33500000001</v>
          </cell>
          <cell r="G146">
            <v>127688.924</v>
          </cell>
          <cell r="H146">
            <v>115528.97</v>
          </cell>
          <cell r="I146">
            <v>115853.065</v>
          </cell>
          <cell r="J146">
            <v>-11835.859</v>
          </cell>
          <cell r="K146">
            <v>0</v>
          </cell>
          <cell r="L146">
            <v>0</v>
          </cell>
          <cell r="M146">
            <v>507.86500999999998</v>
          </cell>
          <cell r="N146">
            <v>290.36590000000001</v>
          </cell>
        </row>
        <row r="147">
          <cell r="B147">
            <v>8</v>
          </cell>
          <cell r="C147" t="str">
            <v>ЗАПОРIЗЬКА ОБЛАСТЬ</v>
          </cell>
          <cell r="D147">
            <v>19355964</v>
          </cell>
          <cell r="E147" t="str">
            <v>ВIДОКРЕМЛЕНИЙ ПIДРОЗДIЛ "ЗАПОРIЗЬКА АТОМНА ЕЛЕКТРИЧНА СТАНЦIЯ " ДЕРЖАВНОГО ПIДПРИЄМСТВА "НАЦIОНАЛЬНА АТОМНА ЕНЕРГОГЕНЕРУЮЧА КОМПАНIЯ "ЕНЕРГОАТОМ"</v>
          </cell>
          <cell r="F147">
            <v>60179.949099999998</v>
          </cell>
          <cell r="G147">
            <v>97105.2261</v>
          </cell>
          <cell r="H147">
            <v>145847.58199999999</v>
          </cell>
          <cell r="I147">
            <v>102702.348</v>
          </cell>
          <cell r="J147">
            <v>5597.1218200000003</v>
          </cell>
          <cell r="K147">
            <v>0</v>
          </cell>
          <cell r="L147">
            <v>-17521.933000000001</v>
          </cell>
          <cell r="M147">
            <v>1401.1740500000001</v>
          </cell>
          <cell r="N147">
            <v>-60694.902000000002</v>
          </cell>
        </row>
        <row r="148">
          <cell r="B148">
            <v>8</v>
          </cell>
          <cell r="C148" t="str">
            <v>ЗАПОРIЗЬКА ОБЛАСТЬ</v>
          </cell>
          <cell r="D148">
            <v>191224</v>
          </cell>
          <cell r="E148" t="str">
            <v>ВIДКРИТЕ АКЦIОНЕРНЕ ТОВАРИСТВО "ЗАПОРОЖКОКС"</v>
          </cell>
          <cell r="F148">
            <v>95307.209499999997</v>
          </cell>
          <cell r="G148">
            <v>92529.313899999994</v>
          </cell>
          <cell r="H148">
            <v>71387.785699999993</v>
          </cell>
          <cell r="I148">
            <v>89338.612399999998</v>
          </cell>
          <cell r="J148">
            <v>-3190.7015999999999</v>
          </cell>
          <cell r="K148">
            <v>0</v>
          </cell>
          <cell r="L148">
            <v>-2859.2903999999999</v>
          </cell>
          <cell r="M148">
            <v>15206.828799999999</v>
          </cell>
          <cell r="N148">
            <v>15090.438</v>
          </cell>
        </row>
        <row r="149">
          <cell r="B149">
            <v>8</v>
          </cell>
          <cell r="C149" t="str">
            <v>ЗАПОРIЗЬКА ОБЛАСТЬ</v>
          </cell>
          <cell r="D149">
            <v>194122</v>
          </cell>
          <cell r="E149" t="str">
            <v>ВIДКРИТЕ АКЦIОНЕРНЕ ТОВАРИСТВО "ЗАПОРIЗЬКИЙ ВИРОБНИЧИЙ АЛЮМIНIЄВИЙ КОМБIНАТ"</v>
          </cell>
          <cell r="F149">
            <v>-472.38247000000001</v>
          </cell>
          <cell r="G149">
            <v>34120.271000000001</v>
          </cell>
          <cell r="H149">
            <v>9840.8368699999992</v>
          </cell>
          <cell r="I149">
            <v>42172.3462</v>
          </cell>
          <cell r="J149">
            <v>8052.0752700000003</v>
          </cell>
          <cell r="K149">
            <v>0</v>
          </cell>
          <cell r="L149">
            <v>0</v>
          </cell>
          <cell r="M149">
            <v>80963.746100000004</v>
          </cell>
          <cell r="N149">
            <v>32313.894700000001</v>
          </cell>
        </row>
        <row r="150">
          <cell r="B150">
            <v>8</v>
          </cell>
          <cell r="C150" t="str">
            <v>ЗАПОРIЗЬКА ОБЛАСТЬ</v>
          </cell>
          <cell r="D150">
            <v>130926</v>
          </cell>
          <cell r="E150" t="str">
            <v>ВIДКРИТЕ АКЦIОНЕРНЕ ТОВАРИСТВО "ЗАПОРIЖЖЯОБЛЕНЕРГО"</v>
          </cell>
          <cell r="F150">
            <v>46063.197899999999</v>
          </cell>
          <cell r="G150">
            <v>43675.812599999997</v>
          </cell>
          <cell r="H150">
            <v>28538.5262</v>
          </cell>
          <cell r="I150">
            <v>32538.990399999999</v>
          </cell>
          <cell r="J150">
            <v>-11136.822</v>
          </cell>
          <cell r="K150">
            <v>1005.85384</v>
          </cell>
          <cell r="L150">
            <v>-1476.8625999999999</v>
          </cell>
          <cell r="M150">
            <v>2579.3069799999998</v>
          </cell>
          <cell r="N150">
            <v>2504.8777500000001</v>
          </cell>
        </row>
        <row r="151">
          <cell r="B151">
            <v>8</v>
          </cell>
          <cell r="C151" t="str">
            <v>ЗАПОРIЗЬКА ОБЛАСТЬ</v>
          </cell>
          <cell r="D151">
            <v>32028053</v>
          </cell>
          <cell r="E151" t="str">
            <v>ТОВАРИСТВО З ОБМЕЖЕНОЮ ВIДПОВIДАЛЬНIСТЮ "ЦЕНТРОСТАЛЬ"</v>
          </cell>
          <cell r="F151">
            <v>9058.2819999999992</v>
          </cell>
          <cell r="G151">
            <v>9397.7819999999992</v>
          </cell>
          <cell r="H151">
            <v>28872.377199999999</v>
          </cell>
          <cell r="I151">
            <v>30939.687999999998</v>
          </cell>
          <cell r="J151">
            <v>21541.905999999999</v>
          </cell>
          <cell r="K151">
            <v>0</v>
          </cell>
          <cell r="L151">
            <v>0</v>
          </cell>
          <cell r="M151">
            <v>2407.6067899999998</v>
          </cell>
          <cell r="N151">
            <v>2067.31079</v>
          </cell>
        </row>
        <row r="152">
          <cell r="B152">
            <v>8</v>
          </cell>
          <cell r="C152" t="str">
            <v>ЗАПОРIЗЬКА ОБЛАСТЬ</v>
          </cell>
          <cell r="D152">
            <v>32116212</v>
          </cell>
          <cell r="E152" t="str">
            <v>ТОВАРИСТВО З ОБМЕЖЕНОЮ ВIДПОВIДАЛЬНIСТЮ "ЗАРС"</v>
          </cell>
          <cell r="F152">
            <v>86518.215200000006</v>
          </cell>
          <cell r="G152">
            <v>101384.557</v>
          </cell>
          <cell r="H152">
            <v>29942.111199999999</v>
          </cell>
          <cell r="I152">
            <v>28913.268800000002</v>
          </cell>
          <cell r="J152">
            <v>-72471.288</v>
          </cell>
          <cell r="K152">
            <v>0</v>
          </cell>
          <cell r="L152">
            <v>0</v>
          </cell>
          <cell r="M152">
            <v>1131.7102600000001</v>
          </cell>
          <cell r="N152">
            <v>-1028.8424</v>
          </cell>
        </row>
        <row r="153">
          <cell r="B153">
            <v>8</v>
          </cell>
          <cell r="C153" t="str">
            <v>ЗАПОРIЗЬКА ОБЛАСТЬ</v>
          </cell>
          <cell r="D153">
            <v>186536</v>
          </cell>
          <cell r="E153" t="str">
            <v>ВIДКРИТЕ АКЦIОНЕРНЕ ТОВАРИСТВО "ЕЛЕКТРОМЕТАЛУРГIЙНИЙ ЗАВОД "ДНIПРОСПЕЦСТАЛЬ" IМ. А.М.КУЗЬМIНА"</v>
          </cell>
          <cell r="F153">
            <v>13036.246999999999</v>
          </cell>
          <cell r="G153">
            <v>3030.99539</v>
          </cell>
          <cell r="H153">
            <v>-11435.153</v>
          </cell>
          <cell r="I153">
            <v>24413.8622</v>
          </cell>
          <cell r="J153">
            <v>21382.8668</v>
          </cell>
          <cell r="K153">
            <v>0</v>
          </cell>
          <cell r="L153">
            <v>0</v>
          </cell>
          <cell r="M153">
            <v>54995.864800000003</v>
          </cell>
          <cell r="N153">
            <v>35805.151299999998</v>
          </cell>
        </row>
        <row r="154">
          <cell r="B154">
            <v>8</v>
          </cell>
          <cell r="C154" t="str">
            <v>ЗАПОРIЗЬКА ОБЛАСТЬ</v>
          </cell>
          <cell r="D154">
            <v>191885</v>
          </cell>
          <cell r="E154" t="str">
            <v>ВIДКРИТЕ АКЦIОНЕРНЕ ТОВАРИСТВО "ЗАПОРIЖВОГНЕТРИВ"</v>
          </cell>
          <cell r="F154">
            <v>9852.2865700000002</v>
          </cell>
          <cell r="G154">
            <v>11289.091</v>
          </cell>
          <cell r="H154">
            <v>24354.793300000001</v>
          </cell>
          <cell r="I154">
            <v>22690.691800000001</v>
          </cell>
          <cell r="J154">
            <v>11401.6008</v>
          </cell>
          <cell r="K154">
            <v>0</v>
          </cell>
          <cell r="L154">
            <v>0</v>
          </cell>
          <cell r="M154">
            <v>13.66977</v>
          </cell>
          <cell r="N154">
            <v>-1664.4565</v>
          </cell>
        </row>
        <row r="155">
          <cell r="B155">
            <v>8</v>
          </cell>
          <cell r="C155" t="str">
            <v>ЗАПОРIЗЬКА ОБЛАСТЬ</v>
          </cell>
          <cell r="D155">
            <v>130889</v>
          </cell>
          <cell r="E155" t="str">
            <v>ФIЛIЯ "ДНIПРОВСЬКА ГЕС" ВIДКРИТОГО АКЦIОНЕРНОГО ТОВАРИСТВА "УКРГIДРОЕНЕРГО"</v>
          </cell>
          <cell r="F155">
            <v>15571.1909</v>
          </cell>
          <cell r="G155">
            <v>15550.3153</v>
          </cell>
          <cell r="H155">
            <v>22223.3514</v>
          </cell>
          <cell r="I155">
            <v>21401.4781</v>
          </cell>
          <cell r="J155">
            <v>5851.1628499999997</v>
          </cell>
          <cell r="K155">
            <v>0</v>
          </cell>
          <cell r="L155">
            <v>0</v>
          </cell>
          <cell r="M155">
            <v>19.702179999999998</v>
          </cell>
          <cell r="N155">
            <v>-821.87323000000004</v>
          </cell>
        </row>
        <row r="156">
          <cell r="B156">
            <v>8</v>
          </cell>
          <cell r="C156" t="str">
            <v>ЗАПОРIЗЬКА ОБЛАСТЬ</v>
          </cell>
          <cell r="D156">
            <v>1056273</v>
          </cell>
          <cell r="E156" t="str">
            <v>ВIДКРИТЕ АКЦIОНЕРНЕ ТОВАРИСТВО "ЗАПОРIЗЬКИЙ ЕЛЕКТРОВОЗОРЕМОНТНИЙ ЗАВОД"</v>
          </cell>
          <cell r="F156">
            <v>13382.917799999999</v>
          </cell>
          <cell r="G156">
            <v>13385.451999999999</v>
          </cell>
          <cell r="H156">
            <v>16920.836899999998</v>
          </cell>
          <cell r="I156">
            <v>18500.3387</v>
          </cell>
          <cell r="J156">
            <v>5114.8867700000001</v>
          </cell>
          <cell r="K156">
            <v>0</v>
          </cell>
          <cell r="L156">
            <v>0</v>
          </cell>
          <cell r="M156">
            <v>1600.86123</v>
          </cell>
          <cell r="N156">
            <v>1579.5018399999999</v>
          </cell>
        </row>
        <row r="157">
          <cell r="B157">
            <v>8</v>
          </cell>
          <cell r="C157" t="str">
            <v>ЗАПОРIЗЬКА ОБЛАСТЬ</v>
          </cell>
          <cell r="D157">
            <v>4851255</v>
          </cell>
          <cell r="E157" t="str">
            <v>ВIДКРИТЕ АКЦIОНЕРНЕ ТОВАРИСТВО "БУДIВЕЛЬНО-МОНТАЖНЕ УПРАВЛIННЯ "ЗАПОРIЖСТАЛЬБУД-1"</v>
          </cell>
          <cell r="F157">
            <v>12482.1283</v>
          </cell>
          <cell r="G157">
            <v>12482.144</v>
          </cell>
          <cell r="H157">
            <v>16867.780200000001</v>
          </cell>
          <cell r="I157">
            <v>18059.263800000001</v>
          </cell>
          <cell r="J157">
            <v>5577.1197199999997</v>
          </cell>
          <cell r="K157">
            <v>0</v>
          </cell>
          <cell r="L157">
            <v>0</v>
          </cell>
          <cell r="M157">
            <v>1191.5177000000001</v>
          </cell>
          <cell r="N157">
            <v>1191.4835700000001</v>
          </cell>
        </row>
        <row r="158">
          <cell r="B158">
            <v>8</v>
          </cell>
          <cell r="C158" t="str">
            <v>ЗАПОРIЗЬКА ОБЛАСТЬ</v>
          </cell>
          <cell r="D158">
            <v>3327121</v>
          </cell>
          <cell r="E158" t="str">
            <v>КОМУНАЛЬНЕ ПIДПРИЄМСТВО "ВОДОКАНАЛ"</v>
          </cell>
          <cell r="F158">
            <v>953.60134000000005</v>
          </cell>
          <cell r="G158">
            <v>3997.50326</v>
          </cell>
          <cell r="H158">
            <v>15745.9179</v>
          </cell>
          <cell r="I158">
            <v>14743.0501</v>
          </cell>
          <cell r="J158">
            <v>10745.5468</v>
          </cell>
          <cell r="K158">
            <v>0</v>
          </cell>
          <cell r="L158">
            <v>0</v>
          </cell>
          <cell r="M158">
            <v>1897.48479</v>
          </cell>
          <cell r="N158">
            <v>-1078.2791999999999</v>
          </cell>
        </row>
        <row r="159">
          <cell r="B159">
            <v>8</v>
          </cell>
          <cell r="C159" t="str">
            <v>ЗАПОРIЗЬКА ОБЛАСТЬ</v>
          </cell>
          <cell r="D159">
            <v>14312921</v>
          </cell>
          <cell r="E159" t="str">
            <v>ДЕРЖАВНЕ ПIДПРИЄМСТВО "ЗАПОРIЗЬКЕ МАШИНОБУДIВНЕ КОНСТРУКТОРСЬКЕ БЮРО "ПРОГРЕС" IМЕНI АКАДЕМIКА О.Г.IВЧЕНКА</v>
          </cell>
          <cell r="F159">
            <v>15059.3117</v>
          </cell>
          <cell r="G159">
            <v>12181.5656</v>
          </cell>
          <cell r="H159">
            <v>14492.656999999999</v>
          </cell>
          <cell r="I159">
            <v>14494.5398</v>
          </cell>
          <cell r="J159">
            <v>2312.9741300000001</v>
          </cell>
          <cell r="K159">
            <v>0</v>
          </cell>
          <cell r="L159">
            <v>0</v>
          </cell>
          <cell r="M159">
            <v>4.5453099999999997</v>
          </cell>
          <cell r="N159">
            <v>-21.40428</v>
          </cell>
        </row>
        <row r="160">
          <cell r="B160">
            <v>8</v>
          </cell>
          <cell r="C160" t="str">
            <v>ЗАПОРIЗЬКА ОБЛАСТЬ</v>
          </cell>
          <cell r="D160">
            <v>191218</v>
          </cell>
          <cell r="E160" t="str">
            <v>ПIДПРИЄМСТВО З IНОЗЕМНИМИ IНВЕСТИЦIЯМИ У ФОРМI ЗАКРИТОГО АКЦIОНЕРНОГО ТОВАРИСТВА "ЗАПОРIЗЬКИЙ ЗАЛIЗОРУДНИЙ КОМБIНАТ"</v>
          </cell>
          <cell r="F160">
            <v>22281.628499999999</v>
          </cell>
          <cell r="G160">
            <v>20408.088500000002</v>
          </cell>
          <cell r="H160">
            <v>16164.6474</v>
          </cell>
          <cell r="I160">
            <v>14175.573200000001</v>
          </cell>
          <cell r="J160">
            <v>-6232.5153</v>
          </cell>
          <cell r="K160">
            <v>0</v>
          </cell>
          <cell r="L160">
            <v>0</v>
          </cell>
          <cell r="M160">
            <v>2439.2582400000001</v>
          </cell>
          <cell r="N160">
            <v>-1991.2677000000001</v>
          </cell>
        </row>
        <row r="161">
          <cell r="B161">
            <v>8</v>
          </cell>
          <cell r="C161" t="str">
            <v>ЗАПОРIЗЬКА ОБЛАСТЬ</v>
          </cell>
          <cell r="D161">
            <v>213428</v>
          </cell>
          <cell r="E161" t="str">
            <v>ВIДКРИТЕ АКЦIОНЕРНЕ ТОВАРИСТВО "ЗАПОРIЖТРАНСФОРМАТОР"</v>
          </cell>
          <cell r="F161">
            <v>17083.169600000001</v>
          </cell>
          <cell r="G161">
            <v>16206.113600000001</v>
          </cell>
          <cell r="H161">
            <v>12224.564399999999</v>
          </cell>
          <cell r="I161">
            <v>14045.5062</v>
          </cell>
          <cell r="J161">
            <v>-2160.6073999999999</v>
          </cell>
          <cell r="K161">
            <v>1478.9823200000001</v>
          </cell>
          <cell r="L161">
            <v>1478.9823200000001</v>
          </cell>
          <cell r="M161">
            <v>5654.0320899999997</v>
          </cell>
          <cell r="N161">
            <v>3297.7538800000002</v>
          </cell>
        </row>
        <row r="162">
          <cell r="B162">
            <v>9</v>
          </cell>
          <cell r="C162" t="str">
            <v>IВАНО-ФРАНКIВСЬКА ОБЛАСТЬ</v>
          </cell>
          <cell r="D162">
            <v>152230</v>
          </cell>
          <cell r="E162" t="str">
            <v>ВАТ "НАФТОХIМIК ПРИКАРПАТТЯ"</v>
          </cell>
          <cell r="F162">
            <v>495233.897</v>
          </cell>
          <cell r="G162">
            <v>249553.386</v>
          </cell>
          <cell r="H162">
            <v>42145.111100000002</v>
          </cell>
          <cell r="I162">
            <v>167871.53899999999</v>
          </cell>
          <cell r="J162">
            <v>-81681.846000000005</v>
          </cell>
          <cell r="K162">
            <v>77022.191600000006</v>
          </cell>
          <cell r="L162">
            <v>-208570.56</v>
          </cell>
          <cell r="M162">
            <v>22575.3197</v>
          </cell>
          <cell r="N162">
            <v>-90742.092999999993</v>
          </cell>
        </row>
        <row r="163">
          <cell r="B163">
            <v>9</v>
          </cell>
          <cell r="C163" t="str">
            <v>IВАНО-ФРАНКIВСЬКА ОБЛАСТЬ</v>
          </cell>
          <cell r="D163">
            <v>375409</v>
          </cell>
          <cell r="E163" t="str">
            <v>IВАНО-ФРАНКIВСЬКЕ ОБЛАСНЕ ДЕРЖАВНЕ ОБ'ЄДНАННЯ СПИРТОВОЇ ТА ЛIКЕРО-ГОРIЛЧАНОЇ ПРОМИСЛОВОСТI</v>
          </cell>
          <cell r="F163">
            <v>23258.0769</v>
          </cell>
          <cell r="G163">
            <v>23291.764800000001</v>
          </cell>
          <cell r="H163">
            <v>44954.1564</v>
          </cell>
          <cell r="I163">
            <v>37120.489399999999</v>
          </cell>
          <cell r="J163">
            <v>13828.7246</v>
          </cell>
          <cell r="K163">
            <v>0</v>
          </cell>
          <cell r="L163">
            <v>-13367.985000000001</v>
          </cell>
          <cell r="M163">
            <v>2.8930099999999999</v>
          </cell>
          <cell r="N163">
            <v>2.8919999999999999</v>
          </cell>
        </row>
        <row r="164">
          <cell r="B164">
            <v>9</v>
          </cell>
          <cell r="C164" t="str">
            <v>IВАНО-ФРАНКIВСЬКА ОБЛАСТЬ</v>
          </cell>
          <cell r="D164">
            <v>136490</v>
          </cell>
          <cell r="E164" t="str">
            <v>НАФТОГАЗОВИДОБУВНЕ УПРАВЛIННЯ ВIДКРИТОГО АКЦIОНЕРНОГО ТОВАРИСТВА "УКРНАФТА" "ДОЛИНАНАФТОГАЗ"</v>
          </cell>
          <cell r="F164">
            <v>98651.145099999994</v>
          </cell>
          <cell r="G164">
            <v>97700.165900000007</v>
          </cell>
          <cell r="H164">
            <v>28857.8482</v>
          </cell>
          <cell r="I164">
            <v>32211.3573</v>
          </cell>
          <cell r="J164">
            <v>-65488.809000000001</v>
          </cell>
          <cell r="K164">
            <v>0</v>
          </cell>
          <cell r="L164">
            <v>0</v>
          </cell>
          <cell r="M164">
            <v>4210.8073199999999</v>
          </cell>
          <cell r="N164">
            <v>3353.50738</v>
          </cell>
        </row>
        <row r="165">
          <cell r="B165">
            <v>9</v>
          </cell>
          <cell r="C165" t="str">
            <v>IВАНО-ФРАНКIВСЬКА ОБЛАСТЬ</v>
          </cell>
          <cell r="D165">
            <v>25569563</v>
          </cell>
          <cell r="E165" t="str">
            <v>ТОВАРИСТВО З ОБМЕЖЕНОЮ ВIДПОВIДАЛЬНIСТЮ "КОМПАНIЯ "ПРОМЛАМIНАТ"</v>
          </cell>
          <cell r="F165">
            <v>20945.553199999998</v>
          </cell>
          <cell r="G165">
            <v>16184.6101</v>
          </cell>
          <cell r="H165">
            <v>26280.2392</v>
          </cell>
          <cell r="I165">
            <v>28450.220799999999</v>
          </cell>
          <cell r="J165">
            <v>12265.610699999999</v>
          </cell>
          <cell r="K165">
            <v>0</v>
          </cell>
          <cell r="L165">
            <v>0</v>
          </cell>
          <cell r="M165">
            <v>2170.90951</v>
          </cell>
          <cell r="N165">
            <v>2169.4750399999998</v>
          </cell>
        </row>
        <row r="166">
          <cell r="B166">
            <v>9</v>
          </cell>
          <cell r="C166" t="str">
            <v>IВАНО-ФРАНКIВСЬКА ОБЛАСТЬ</v>
          </cell>
          <cell r="D166">
            <v>131541</v>
          </cell>
          <cell r="E166" t="str">
            <v>БУРШТИНСЬКА ТЕПЛОВА ЕЛЕКТРИЧНА СТАНЦIЯ</v>
          </cell>
          <cell r="F166">
            <v>6541.3840700000001</v>
          </cell>
          <cell r="G166">
            <v>8419.4616600000008</v>
          </cell>
          <cell r="H166">
            <v>26483.576400000002</v>
          </cell>
          <cell r="I166">
            <v>22064.194</v>
          </cell>
          <cell r="J166">
            <v>13644.7323</v>
          </cell>
          <cell r="K166">
            <v>10583.1623</v>
          </cell>
          <cell r="L166">
            <v>5036.6070499999996</v>
          </cell>
          <cell r="M166">
            <v>0.13614000000000001</v>
          </cell>
          <cell r="N166">
            <v>-2.5144000000000002</v>
          </cell>
        </row>
        <row r="167">
          <cell r="B167">
            <v>9</v>
          </cell>
          <cell r="C167" t="str">
            <v>IВАНО-ФРАНКIВСЬКА ОБЛАСТЬ</v>
          </cell>
          <cell r="D167">
            <v>136515</v>
          </cell>
          <cell r="E167" t="str">
            <v>НАФТОГАЗОВИДОБУВНЕ УПРАВЛIННЯ"НАДВIРНАНАФТОГАЗ" ВАТ"УКРНАФТА"</v>
          </cell>
          <cell r="F167">
            <v>51914.179700000001</v>
          </cell>
          <cell r="G167">
            <v>47733.667099999999</v>
          </cell>
          <cell r="H167">
            <v>20706.214800000002</v>
          </cell>
          <cell r="I167">
            <v>21344.732199999999</v>
          </cell>
          <cell r="J167">
            <v>-26388.935000000001</v>
          </cell>
          <cell r="K167">
            <v>0</v>
          </cell>
          <cell r="L167">
            <v>0</v>
          </cell>
          <cell r="M167">
            <v>2770.39149</v>
          </cell>
          <cell r="N167">
            <v>638.51738999999998</v>
          </cell>
        </row>
        <row r="168">
          <cell r="B168">
            <v>9</v>
          </cell>
          <cell r="C168" t="str">
            <v>IВАНО-ФРАНКIВСЬКА ОБЛАСТЬ</v>
          </cell>
          <cell r="D168">
            <v>131564</v>
          </cell>
          <cell r="E168" t="str">
            <v>ВАТ "ПРИКАРПАТТЯОБЛЕНЕРГО"</v>
          </cell>
          <cell r="F168">
            <v>25077.183300000001</v>
          </cell>
          <cell r="G168">
            <v>25453.9555</v>
          </cell>
          <cell r="H168">
            <v>17894.816500000001</v>
          </cell>
          <cell r="I168">
            <v>17832.268499999998</v>
          </cell>
          <cell r="J168">
            <v>-7621.6869999999999</v>
          </cell>
          <cell r="K168">
            <v>0</v>
          </cell>
          <cell r="L168">
            <v>0</v>
          </cell>
          <cell r="M168">
            <v>273.39285000000001</v>
          </cell>
          <cell r="N168">
            <v>-82.734899999999996</v>
          </cell>
        </row>
        <row r="169">
          <cell r="B169">
            <v>9</v>
          </cell>
          <cell r="C169" t="str">
            <v>IВАНО-ФРАНКIВСЬКА ОБЛАСТЬ</v>
          </cell>
          <cell r="D169">
            <v>32873692</v>
          </cell>
          <cell r="E169" t="str">
            <v>ТОВАРИСТВО З ОБМЕЖЕНОЮ ВIДПОВIДАЛЬНIСТЮ "СТАНIСЛАВСЬКА ТОРГОВА КОМПАНIЯ"</v>
          </cell>
          <cell r="F169">
            <v>-6227.2403999999997</v>
          </cell>
          <cell r="G169">
            <v>-5737.0680000000002</v>
          </cell>
          <cell r="H169">
            <v>4951.5152600000001</v>
          </cell>
          <cell r="I169">
            <v>12171.5064</v>
          </cell>
          <cell r="J169">
            <v>17908.574400000001</v>
          </cell>
          <cell r="K169">
            <v>0</v>
          </cell>
          <cell r="L169">
            <v>0</v>
          </cell>
          <cell r="M169">
            <v>7563.8517700000002</v>
          </cell>
          <cell r="N169">
            <v>6604.5688200000004</v>
          </cell>
        </row>
        <row r="170">
          <cell r="B170">
            <v>9</v>
          </cell>
          <cell r="C170" t="str">
            <v>IВАНО-ФРАНКIВСЬКА ОБЛАСТЬ</v>
          </cell>
          <cell r="D170">
            <v>292988</v>
          </cell>
          <cell r="E170" t="str">
            <v>ВIДКРИТЕ АКЦIОНЕРНЕ ТОВАРИСТВО 'IВАНО-ФРАНКIВСЬЦЕМЕНТ'</v>
          </cell>
          <cell r="F170">
            <v>12979.6489</v>
          </cell>
          <cell r="G170">
            <v>13063.8277</v>
          </cell>
          <cell r="H170">
            <v>12049.186100000001</v>
          </cell>
          <cell r="I170">
            <v>12059.217000000001</v>
          </cell>
          <cell r="J170">
            <v>-1004.6107</v>
          </cell>
          <cell r="K170">
            <v>0</v>
          </cell>
          <cell r="L170">
            <v>0</v>
          </cell>
          <cell r="M170">
            <v>1.2460000000000001E-2</v>
          </cell>
          <cell r="N170">
            <v>-1.6467400000000001</v>
          </cell>
        </row>
        <row r="171">
          <cell r="B171">
            <v>9</v>
          </cell>
          <cell r="C171" t="str">
            <v>IВАНО-ФРАНКIВСЬКА ОБЛАСТЬ</v>
          </cell>
          <cell r="D171">
            <v>26214833</v>
          </cell>
          <cell r="E171" t="str">
            <v>НАДВIРНЯНСЬКА ФIЛIЯ СПIЛЬНОГО УКРАЇНСЬКО-АМЕРИКАНСЬКОГО ПIДПРИЄМСТВА"УКРКАРПАТОЙЛ ЛТД"</v>
          </cell>
          <cell r="F171">
            <v>4315.3788299999997</v>
          </cell>
          <cell r="G171">
            <v>4338.7352199999996</v>
          </cell>
          <cell r="H171">
            <v>10591.4817</v>
          </cell>
          <cell r="I171">
            <v>10803.6512</v>
          </cell>
          <cell r="J171">
            <v>6464.9159600000003</v>
          </cell>
          <cell r="K171">
            <v>0</v>
          </cell>
          <cell r="L171">
            <v>0</v>
          </cell>
          <cell r="M171">
            <v>839.92151999999999</v>
          </cell>
          <cell r="N171">
            <v>212.16949</v>
          </cell>
        </row>
        <row r="172">
          <cell r="B172">
            <v>9</v>
          </cell>
          <cell r="C172" t="str">
            <v>IВАНО-ФРАНКIВСЬКА ОБЛАСТЬ</v>
          </cell>
          <cell r="D172">
            <v>31790584</v>
          </cell>
          <cell r="E172" t="str">
            <v>"IВАНО-ФРАНКIВСЬКИЙ ОБЛАВТОДОР" ВIДКРИТОГО АКЦIОНЕРНОГО ТОВАРИСТВА "АВТОМОБIЛЬНI ДОРОГИ УКРАЇНИ"</v>
          </cell>
          <cell r="F172">
            <v>7258.4949900000001</v>
          </cell>
          <cell r="G172">
            <v>7275.3752199999999</v>
          </cell>
          <cell r="H172">
            <v>10200.895399999999</v>
          </cell>
          <cell r="I172">
            <v>10609.290499999999</v>
          </cell>
          <cell r="J172">
            <v>3333.9153099999999</v>
          </cell>
          <cell r="K172">
            <v>0</v>
          </cell>
          <cell r="L172">
            <v>0</v>
          </cell>
          <cell r="M172">
            <v>413.76159000000001</v>
          </cell>
          <cell r="N172">
            <v>393.80099000000001</v>
          </cell>
        </row>
        <row r="173">
          <cell r="B173">
            <v>9</v>
          </cell>
          <cell r="C173" t="str">
            <v>IВАНО-ФРАНКIВСЬКА ОБЛАСТЬ</v>
          </cell>
          <cell r="D173">
            <v>32472712</v>
          </cell>
          <cell r="E173" t="str">
            <v>ТОВАРИСТВО З ОБМЕЖЕНОЮ ВIДПОВIДАЛЬНIСТЮ "ЛК IНТЕРПЛИТ НАДВIРНА"</v>
          </cell>
          <cell r="F173">
            <v>12872.2156</v>
          </cell>
          <cell r="G173">
            <v>11362.683199999999</v>
          </cell>
          <cell r="H173">
            <v>9351.73855</v>
          </cell>
          <cell r="I173">
            <v>9440.0897499999992</v>
          </cell>
          <cell r="J173">
            <v>-1922.5934</v>
          </cell>
          <cell r="K173">
            <v>0</v>
          </cell>
          <cell r="L173">
            <v>0</v>
          </cell>
          <cell r="M173">
            <v>110.4965</v>
          </cell>
          <cell r="N173">
            <v>88.351200000000006</v>
          </cell>
        </row>
        <row r="174">
          <cell r="B174">
            <v>9</v>
          </cell>
          <cell r="C174" t="str">
            <v>IВАНО-ФРАНКIВСЬКА ОБЛАСТЬ</v>
          </cell>
          <cell r="D174">
            <v>5467228</v>
          </cell>
          <cell r="E174" t="str">
            <v>ЗАКРИТЕ АКЦIОНЕРНЕ ТОВАРИСТВО "КОЛОМИЙСЬКЕ ЗАВОДОУПРАВЛIННЯ БУДIВЕЛЬНИХ МАТЕРIАЛIВ"</v>
          </cell>
          <cell r="F174">
            <v>6834.5140099999999</v>
          </cell>
          <cell r="G174">
            <v>6824.4351699999997</v>
          </cell>
          <cell r="H174">
            <v>8817.8884199999993</v>
          </cell>
          <cell r="I174">
            <v>9386.8198799999991</v>
          </cell>
          <cell r="J174">
            <v>2562.3847099999998</v>
          </cell>
          <cell r="K174">
            <v>0</v>
          </cell>
          <cell r="L174">
            <v>0</v>
          </cell>
          <cell r="M174">
            <v>579.85167999999999</v>
          </cell>
          <cell r="N174">
            <v>542.93146000000002</v>
          </cell>
        </row>
        <row r="175">
          <cell r="B175">
            <v>9</v>
          </cell>
          <cell r="C175" t="str">
            <v>IВАНО-ФРАНКIВСЬКА ОБЛАСТЬ</v>
          </cell>
          <cell r="D175">
            <v>32014894</v>
          </cell>
          <cell r="E175" t="str">
            <v>ТОВАРИСТВО З ОБМЕЖЕНОЮ ВIДПОВIДАЛЬНIСТЮ "3 БЕТОНИ"</v>
          </cell>
          <cell r="F175">
            <v>526.30260999999996</v>
          </cell>
          <cell r="G175">
            <v>-127.62067</v>
          </cell>
          <cell r="H175">
            <v>5340.7334799999999</v>
          </cell>
          <cell r="I175">
            <v>5616.0578699999996</v>
          </cell>
          <cell r="J175">
            <v>5743.6785399999999</v>
          </cell>
          <cell r="K175">
            <v>0</v>
          </cell>
          <cell r="L175">
            <v>-6.9300000000000004E-3</v>
          </cell>
          <cell r="M175">
            <v>343.09269</v>
          </cell>
          <cell r="N175">
            <v>275.17669000000001</v>
          </cell>
        </row>
        <row r="176">
          <cell r="B176">
            <v>9</v>
          </cell>
          <cell r="C176" t="str">
            <v>IВАНО-ФРАНКIВСЬКА ОБЛАСТЬ</v>
          </cell>
          <cell r="D176">
            <v>3361046</v>
          </cell>
          <cell r="E176" t="str">
            <v>ПО ГАЗОПОСТАЧАННЮ ТА ГАЗИФIКАЦIЇ "IВАНО-ФРАНКIВСЬКГАЗ"</v>
          </cell>
          <cell r="F176">
            <v>10859.960800000001</v>
          </cell>
          <cell r="G176">
            <v>10772.1656</v>
          </cell>
          <cell r="H176">
            <v>4172.2360600000002</v>
          </cell>
          <cell r="I176">
            <v>4724.9941399999998</v>
          </cell>
          <cell r="J176">
            <v>-6047.1715000000004</v>
          </cell>
          <cell r="K176">
            <v>0</v>
          </cell>
          <cell r="L176">
            <v>0</v>
          </cell>
          <cell r="M176">
            <v>589.02400999999998</v>
          </cell>
          <cell r="N176">
            <v>552.41808000000003</v>
          </cell>
        </row>
        <row r="177">
          <cell r="B177">
            <v>9</v>
          </cell>
          <cell r="C177" t="str">
            <v>IВАНО-ФРАНКIВСЬКА ОБЛАСТЬ</v>
          </cell>
          <cell r="D177">
            <v>32014831</v>
          </cell>
          <cell r="E177" t="str">
            <v>ДЕРЖАВНЕ ПIДПРИЄМСТВО "КАЛУСЬКА ТЕПЛОЕЛЕКТРОЦЕНТРАЛЬ"</v>
          </cell>
          <cell r="F177">
            <v>13010.205</v>
          </cell>
          <cell r="G177">
            <v>13033.866400000001</v>
          </cell>
          <cell r="H177">
            <v>3045.9434099999999</v>
          </cell>
          <cell r="I177">
            <v>4687.5942999999997</v>
          </cell>
          <cell r="J177">
            <v>-8346.2721000000001</v>
          </cell>
          <cell r="K177">
            <v>0</v>
          </cell>
          <cell r="L177">
            <v>0</v>
          </cell>
          <cell r="M177">
            <v>1723.31249</v>
          </cell>
          <cell r="N177">
            <v>1554.08572</v>
          </cell>
        </row>
        <row r="178">
          <cell r="B178">
            <v>9</v>
          </cell>
          <cell r="C178" t="str">
            <v>IВАНО-ФРАНКIВСЬКА ОБЛАСТЬ</v>
          </cell>
          <cell r="D178">
            <v>3346058</v>
          </cell>
          <cell r="E178" t="str">
            <v>ДЕРЖАВНЕ МIСЬКЕ ПIДПРИЄМСТВО "IВАНО-ФРАНКIВСЬКТЕПЛОКОМУНЕНЕРГО"</v>
          </cell>
          <cell r="F178">
            <v>9444.5386400000007</v>
          </cell>
          <cell r="G178">
            <v>3940.3271</v>
          </cell>
          <cell r="H178">
            <v>6528.3589599999996</v>
          </cell>
          <cell r="I178">
            <v>4177.1424200000001</v>
          </cell>
          <cell r="J178">
            <v>236.81532000000001</v>
          </cell>
          <cell r="K178">
            <v>11850.2659</v>
          </cell>
          <cell r="L178">
            <v>2529.6026299999999</v>
          </cell>
          <cell r="M178">
            <v>5.3891299999999998</v>
          </cell>
          <cell r="N178">
            <v>0.54300000000000004</v>
          </cell>
        </row>
        <row r="179">
          <cell r="B179">
            <v>9</v>
          </cell>
          <cell r="C179" t="str">
            <v>IВАНО-ФРАНКIВСЬКА ОБЛАСТЬ</v>
          </cell>
          <cell r="D179">
            <v>32360815</v>
          </cell>
          <cell r="E179" t="str">
            <v>КОМУНАЛЬНЕ ПIДПРИЄМСТВО "IВАНО-ФРАНКIВСЬКВОДОЕКОТЕХПРОМ"</v>
          </cell>
          <cell r="F179">
            <v>3755.7663899999998</v>
          </cell>
          <cell r="G179">
            <v>3794.8225200000002</v>
          </cell>
          <cell r="H179">
            <v>3724.2163300000002</v>
          </cell>
          <cell r="I179">
            <v>4096.0592500000002</v>
          </cell>
          <cell r="J179">
            <v>301.23673000000002</v>
          </cell>
          <cell r="K179">
            <v>0</v>
          </cell>
          <cell r="L179">
            <v>0</v>
          </cell>
          <cell r="M179">
            <v>353.86104999999998</v>
          </cell>
          <cell r="N179">
            <v>314.21274</v>
          </cell>
        </row>
        <row r="180">
          <cell r="B180">
            <v>9</v>
          </cell>
          <cell r="C180" t="str">
            <v>IВАНО-ФРАНКIВСЬКА ОБЛАСТЬ</v>
          </cell>
          <cell r="D180">
            <v>24681750</v>
          </cell>
          <cell r="E180" t="str">
            <v>ЗАКРИТЕ АКЦIОНЕРНЕ ТОВАРИСТВО "ПОЛIКОМ"</v>
          </cell>
          <cell r="F180">
            <v>2040.0166200000001</v>
          </cell>
          <cell r="G180">
            <v>2038.46262</v>
          </cell>
          <cell r="H180">
            <v>4024.2620200000001</v>
          </cell>
          <cell r="I180">
            <v>4024.4614499999998</v>
          </cell>
          <cell r="J180">
            <v>1985.99883</v>
          </cell>
          <cell r="K180">
            <v>0</v>
          </cell>
          <cell r="L180">
            <v>0</v>
          </cell>
          <cell r="M180">
            <v>0.5756</v>
          </cell>
          <cell r="N180">
            <v>9.5200000000000007E-2</v>
          </cell>
        </row>
        <row r="181">
          <cell r="B181">
            <v>9</v>
          </cell>
          <cell r="C181" t="str">
            <v>IВАНО-ФРАНКIВСЬКА ОБЛАСТЬ</v>
          </cell>
          <cell r="D181">
            <v>32605833</v>
          </cell>
          <cell r="E181" t="str">
            <v>ТЗОВ "ПРИКАРПАТСЬКА ФIНАНСОВА КОМПАНIЯ"</v>
          </cell>
          <cell r="F181">
            <v>5629.6429500000004</v>
          </cell>
          <cell r="G181">
            <v>-8282.9624999999996</v>
          </cell>
          <cell r="H181">
            <v>6274.9981799999996</v>
          </cell>
          <cell r="I181">
            <v>3832.9097200000001</v>
          </cell>
          <cell r="J181">
            <v>12115.8722</v>
          </cell>
          <cell r="K181">
            <v>0</v>
          </cell>
          <cell r="L181">
            <v>0</v>
          </cell>
          <cell r="M181">
            <v>11.83123</v>
          </cell>
          <cell r="N181">
            <v>-2442.0884999999998</v>
          </cell>
        </row>
        <row r="182">
          <cell r="B182">
            <v>10</v>
          </cell>
          <cell r="C182" t="str">
            <v>КИЇВСЬКА ОБЛАСТЬ</v>
          </cell>
          <cell r="D182">
            <v>20588716</v>
          </cell>
          <cell r="E182" t="str">
            <v>ВIДКРИТЕ АКЦIОНЕРНЕ ТОВАРИСТВО "УКРГIДРОЕНЕРГО"</v>
          </cell>
          <cell r="F182">
            <v>94047.437600000005</v>
          </cell>
          <cell r="G182">
            <v>99929.128599999996</v>
          </cell>
          <cell r="H182">
            <v>208310.875</v>
          </cell>
          <cell r="I182">
            <v>225028.35</v>
          </cell>
          <cell r="J182">
            <v>125099.22199999999</v>
          </cell>
          <cell r="K182">
            <v>0</v>
          </cell>
          <cell r="L182">
            <v>0</v>
          </cell>
          <cell r="M182">
            <v>11948.251700000001</v>
          </cell>
          <cell r="N182">
            <v>8719.8278599999994</v>
          </cell>
        </row>
        <row r="183">
          <cell r="B183">
            <v>10</v>
          </cell>
          <cell r="C183" t="str">
            <v>КИЇВСЬКА ОБЛАСТЬ</v>
          </cell>
          <cell r="D183">
            <v>24924140</v>
          </cell>
          <cell r="E183" t="str">
            <v>ДОЧIРНЄ ПIДПРИЄМСТВО "ЕЙВОН КОСМЕТIКС ЮКРЕЙН"</v>
          </cell>
          <cell r="F183">
            <v>86687.623699999996</v>
          </cell>
          <cell r="G183">
            <v>81895.198699999994</v>
          </cell>
          <cell r="H183">
            <v>84716.206699999995</v>
          </cell>
          <cell r="I183">
            <v>88376.8894</v>
          </cell>
          <cell r="J183">
            <v>6481.6907799999999</v>
          </cell>
          <cell r="K183">
            <v>0</v>
          </cell>
          <cell r="L183">
            <v>0</v>
          </cell>
          <cell r="M183">
            <v>7165.3825299999999</v>
          </cell>
          <cell r="N183">
            <v>3656.83194</v>
          </cell>
        </row>
        <row r="184">
          <cell r="B184">
            <v>10</v>
          </cell>
          <cell r="C184" t="str">
            <v>КИЇВСЬКА ОБЛАСТЬ</v>
          </cell>
          <cell r="D184">
            <v>23243188</v>
          </cell>
          <cell r="E184" t="str">
            <v>ЗАКРИТЕ АКЦIОНЕРНЕ ТОВАРИСТВО "АЕС КИЇВОБЛЕНЕРГО"</v>
          </cell>
          <cell r="F184">
            <v>72056.824900000007</v>
          </cell>
          <cell r="G184">
            <v>71859.983200000002</v>
          </cell>
          <cell r="H184">
            <v>72462.496100000004</v>
          </cell>
          <cell r="I184">
            <v>68096.046000000002</v>
          </cell>
          <cell r="J184">
            <v>-3763.9371999999998</v>
          </cell>
          <cell r="K184">
            <v>0</v>
          </cell>
          <cell r="L184">
            <v>0</v>
          </cell>
          <cell r="M184">
            <v>2317.57843</v>
          </cell>
          <cell r="N184">
            <v>-4369.1000000000004</v>
          </cell>
        </row>
        <row r="185">
          <cell r="B185">
            <v>10</v>
          </cell>
          <cell r="C185" t="str">
            <v>КИЇВСЬКА ОБЛАСТЬ</v>
          </cell>
          <cell r="D185">
            <v>21685172</v>
          </cell>
          <cell r="E185" t="str">
            <v>ТОВАРИСТВО З ОБМЕЖЕНОЮ ВIДПОВIДАЛЬНIСТЮ З IНОЗЕМНИМИ IНВЕСТИЦIЯМИ "ХЕНКЕЛЬ БАУТЕХНIК (УКРАЇНА)"</v>
          </cell>
          <cell r="F185">
            <v>34260.757299999997</v>
          </cell>
          <cell r="G185">
            <v>34277.2883</v>
          </cell>
          <cell r="H185">
            <v>49136.060899999997</v>
          </cell>
          <cell r="I185">
            <v>56241.846400000002</v>
          </cell>
          <cell r="J185">
            <v>21964.558099999998</v>
          </cell>
          <cell r="K185">
            <v>0</v>
          </cell>
          <cell r="L185">
            <v>0</v>
          </cell>
          <cell r="M185">
            <v>7129.4704099999999</v>
          </cell>
          <cell r="N185">
            <v>7105.7855399999999</v>
          </cell>
        </row>
        <row r="186">
          <cell r="B186">
            <v>10</v>
          </cell>
          <cell r="C186" t="str">
            <v>КИЇВСЬКА ОБЛАСТЬ</v>
          </cell>
          <cell r="D186">
            <v>20572069</v>
          </cell>
          <cell r="E186" t="str">
            <v>ДЕРЖАВНЕ ПIДПРИЄМСТВО ДЕРЖАВНЕ ПIДПРИЄМСТВО " МIЖНАРОДНИЙ АЕРОПОРТ "БОРИСПIЛЬ"</v>
          </cell>
          <cell r="F186">
            <v>60855.15</v>
          </cell>
          <cell r="G186">
            <v>66762.925000000003</v>
          </cell>
          <cell r="H186">
            <v>62687.2664</v>
          </cell>
          <cell r="I186">
            <v>51159.328699999998</v>
          </cell>
          <cell r="J186">
            <v>-15603.596</v>
          </cell>
          <cell r="K186">
            <v>11.18</v>
          </cell>
          <cell r="L186">
            <v>11.18</v>
          </cell>
          <cell r="M186">
            <v>1619.29594</v>
          </cell>
          <cell r="N186">
            <v>-12687.814</v>
          </cell>
        </row>
        <row r="187">
          <cell r="B187">
            <v>10</v>
          </cell>
          <cell r="C187" t="str">
            <v>КИЇВСЬКА ОБЛАСТЬ</v>
          </cell>
          <cell r="D187">
            <v>21651322</v>
          </cell>
          <cell r="E187" t="str">
            <v>IНОЗЕМНЕ ПIДПРИЄМСТВО"КОКА-КОЛА БЕВЕРIДЖИЗ УКРАЇНА ЛIМIТЕД"</v>
          </cell>
          <cell r="F187">
            <v>30355.8099</v>
          </cell>
          <cell r="G187">
            <v>32159.668099999999</v>
          </cell>
          <cell r="H187">
            <v>30003.6646</v>
          </cell>
          <cell r="I187">
            <v>28861.627100000002</v>
          </cell>
          <cell r="J187">
            <v>-3298.0410999999999</v>
          </cell>
          <cell r="K187">
            <v>0</v>
          </cell>
          <cell r="L187">
            <v>0</v>
          </cell>
          <cell r="M187">
            <v>965.35497999999995</v>
          </cell>
          <cell r="N187">
            <v>-1144.6645000000001</v>
          </cell>
        </row>
        <row r="188">
          <cell r="B188">
            <v>10</v>
          </cell>
          <cell r="C188" t="str">
            <v>КИЇВСЬКА ОБЛАСТЬ</v>
          </cell>
          <cell r="D188">
            <v>32402870</v>
          </cell>
          <cell r="E188" t="str">
            <v>ДЕРЖАВНЕ ПIДПРИЄМСТВО "УКРЕНЕРГОВУГIЛЛЯ"</v>
          </cell>
          <cell r="F188">
            <v>19250.1371</v>
          </cell>
          <cell r="G188">
            <v>20557.066299999999</v>
          </cell>
          <cell r="H188">
            <v>25943.6443</v>
          </cell>
          <cell r="I188">
            <v>28083.027300000002</v>
          </cell>
          <cell r="J188">
            <v>7525.9610300000004</v>
          </cell>
          <cell r="K188">
            <v>0</v>
          </cell>
          <cell r="L188">
            <v>0</v>
          </cell>
          <cell r="M188">
            <v>2099.1740799999998</v>
          </cell>
          <cell r="N188">
            <v>1387.18704</v>
          </cell>
        </row>
        <row r="189">
          <cell r="B189">
            <v>10</v>
          </cell>
          <cell r="C189" t="str">
            <v>КИЇВСЬКА ОБЛАСТЬ</v>
          </cell>
          <cell r="D189">
            <v>131334</v>
          </cell>
          <cell r="E189" t="str">
            <v>ТРИПIЛЬСЬКА ТЕПЛОВА ЕЛЕКТРОСТАНЦIЯ ВАТ "ДЕК "ЦЕНТРЕНЕРГО"</v>
          </cell>
          <cell r="F189">
            <v>17423.503100000002</v>
          </cell>
          <cell r="G189">
            <v>17414.610199999999</v>
          </cell>
          <cell r="H189">
            <v>24226.5766</v>
          </cell>
          <cell r="I189">
            <v>26498.2094</v>
          </cell>
          <cell r="J189">
            <v>9083.5992499999993</v>
          </cell>
          <cell r="K189">
            <v>0</v>
          </cell>
          <cell r="L189">
            <v>-6.4000000000000005E-4</v>
          </cell>
          <cell r="M189">
            <v>2272.4342099999999</v>
          </cell>
          <cell r="N189">
            <v>2270.1321800000001</v>
          </cell>
        </row>
        <row r="190">
          <cell r="B190">
            <v>10</v>
          </cell>
          <cell r="C190" t="str">
            <v>КИЇВСЬКА ОБЛАСТЬ</v>
          </cell>
          <cell r="D190">
            <v>333888</v>
          </cell>
          <cell r="E190" t="str">
            <v>ВЎДКРИТЕ АКЦЎОНЕРНЕ ТОВАРИСТВО "ВЕТРОПАК ГОСТОМЕЛЬСЬКИЙ СКЛОЗАВОД"</v>
          </cell>
          <cell r="F190">
            <v>23092.626700000001</v>
          </cell>
          <cell r="G190">
            <v>20164.267199999998</v>
          </cell>
          <cell r="H190">
            <v>24041.736099999998</v>
          </cell>
          <cell r="I190">
            <v>24754.191900000002</v>
          </cell>
          <cell r="J190">
            <v>4589.9246499999999</v>
          </cell>
          <cell r="K190">
            <v>0</v>
          </cell>
          <cell r="L190">
            <v>0</v>
          </cell>
          <cell r="M190">
            <v>816.91079999999999</v>
          </cell>
          <cell r="N190">
            <v>695.13989000000004</v>
          </cell>
        </row>
        <row r="191">
          <cell r="B191">
            <v>10</v>
          </cell>
          <cell r="C191" t="str">
            <v>КИЇВСЬКА ОБЛАСТЬ</v>
          </cell>
          <cell r="D191">
            <v>33096517</v>
          </cell>
          <cell r="E191" t="str">
            <v>ДОЧIРНЄ ПIДПРИЄМСТВО "КИЇВСЬКЕ ОБЛАСНЕ ДОРОЖНЄ УПРАВЛIННЯ" ВАТ "ДЕРЖАВНА АКЦIОНЕРНА КОМПАНIЯ" АВТОМОБIЛЬНI ДОРОГИ УКРАЇНИ"</v>
          </cell>
          <cell r="F191">
            <v>930.39800000000002</v>
          </cell>
          <cell r="G191">
            <v>981.53099999999995</v>
          </cell>
          <cell r="H191">
            <v>22614.383000000002</v>
          </cell>
          <cell r="I191">
            <v>22900.9784</v>
          </cell>
          <cell r="J191">
            <v>21919.447400000001</v>
          </cell>
          <cell r="K191">
            <v>0</v>
          </cell>
          <cell r="L191">
            <v>0</v>
          </cell>
          <cell r="M191">
            <v>276.56</v>
          </cell>
          <cell r="N191">
            <v>275.42700000000002</v>
          </cell>
        </row>
        <row r="192">
          <cell r="B192">
            <v>10</v>
          </cell>
          <cell r="C192" t="str">
            <v>КИЇВСЬКА ОБЛАСТЬ</v>
          </cell>
          <cell r="D192">
            <v>24210297</v>
          </cell>
          <cell r="E192" t="str">
            <v>ДЕРЖАВНЕ ПIДПРИЄМСТВО УКРАЇНСЬКИЙ ДЕРЖАВНИЙ ЦЕНТР ЗАЛIЗНИЧНИХ РЕФРИЖЕРАТОРНИХ ПЕРЕВЕЗЕНЬ "УКРРЕФТРАНС"</v>
          </cell>
          <cell r="F192">
            <v>18573.399099999999</v>
          </cell>
          <cell r="G192">
            <v>18584.684600000001</v>
          </cell>
          <cell r="H192">
            <v>20622.240699999998</v>
          </cell>
          <cell r="I192">
            <v>21737.5347</v>
          </cell>
          <cell r="J192">
            <v>3152.8501099999999</v>
          </cell>
          <cell r="K192">
            <v>0</v>
          </cell>
          <cell r="L192">
            <v>0</v>
          </cell>
          <cell r="M192">
            <v>1128.9018599999999</v>
          </cell>
          <cell r="N192">
            <v>1115.2940000000001</v>
          </cell>
        </row>
        <row r="193">
          <cell r="B193">
            <v>10</v>
          </cell>
          <cell r="C193" t="str">
            <v>КИЇВСЬКА ОБЛАСТЬ</v>
          </cell>
          <cell r="D193">
            <v>21638055</v>
          </cell>
          <cell r="E193" t="str">
            <v>ТОВАРИСТВО З ОБМЕЖЕНОЮ ВIДПОВIДАЛЬНIСТЮ " МАРС УКРАЇНА"</v>
          </cell>
          <cell r="F193">
            <v>2877.36753</v>
          </cell>
          <cell r="G193">
            <v>2164.69634</v>
          </cell>
          <cell r="H193">
            <v>19494.378400000001</v>
          </cell>
          <cell r="I193">
            <v>20824.164199999999</v>
          </cell>
          <cell r="J193">
            <v>18659.4679</v>
          </cell>
          <cell r="K193">
            <v>0</v>
          </cell>
          <cell r="L193">
            <v>0</v>
          </cell>
          <cell r="M193">
            <v>1368.59743</v>
          </cell>
          <cell r="N193">
            <v>1329.78577</v>
          </cell>
        </row>
        <row r="194">
          <cell r="B194">
            <v>10</v>
          </cell>
          <cell r="C194" t="str">
            <v>КИЇВСЬКА ОБЛАСТЬ</v>
          </cell>
          <cell r="D194">
            <v>20598695</v>
          </cell>
          <cell r="E194" t="str">
            <v>ВИШГОРОДСЬКА ФIЛIЯ ЗАКРИТОГО АКЦIОНЕРНОГО ТОВАРИСТВА "КРАФТ ФУДЗ УКРАЇНА"</v>
          </cell>
          <cell r="F194">
            <v>15377.503199999999</v>
          </cell>
          <cell r="G194">
            <v>15383.805200000001</v>
          </cell>
          <cell r="H194">
            <v>18903.0262</v>
          </cell>
          <cell r="I194">
            <v>19260.0982</v>
          </cell>
          <cell r="J194">
            <v>3876.2930099999999</v>
          </cell>
          <cell r="K194">
            <v>0</v>
          </cell>
          <cell r="L194">
            <v>0</v>
          </cell>
          <cell r="M194">
            <v>365.64245</v>
          </cell>
          <cell r="N194">
            <v>357.072</v>
          </cell>
        </row>
        <row r="195">
          <cell r="B195">
            <v>10</v>
          </cell>
          <cell r="C195" t="str">
            <v>КИЇВСЬКА ОБЛАСТЬ</v>
          </cell>
          <cell r="D195">
            <v>30253385</v>
          </cell>
          <cell r="E195" t="str">
            <v>ЗАТ "РОСАВА"</v>
          </cell>
          <cell r="F195">
            <v>3551.9020500000001</v>
          </cell>
          <cell r="G195">
            <v>1168.24648</v>
          </cell>
          <cell r="H195">
            <v>18871.366099999999</v>
          </cell>
          <cell r="I195">
            <v>18799.002</v>
          </cell>
          <cell r="J195">
            <v>17630.7556</v>
          </cell>
          <cell r="K195">
            <v>0</v>
          </cell>
          <cell r="L195">
            <v>0</v>
          </cell>
          <cell r="M195">
            <v>16.886690000000002</v>
          </cell>
          <cell r="N195">
            <v>-243.03558000000001</v>
          </cell>
        </row>
        <row r="196">
          <cell r="B196">
            <v>10</v>
          </cell>
          <cell r="C196" t="str">
            <v>КИЇВСЬКА ОБЛАСТЬ</v>
          </cell>
          <cell r="D196">
            <v>452417</v>
          </cell>
          <cell r="E196" t="str">
            <v>ТОВАРИСТВО З ОБМЕЖЕНОЮ ВIДПОВIДАЛЬНIСТЮ "КИЇВРIАНТА"</v>
          </cell>
          <cell r="F196">
            <v>9759.5117300000002</v>
          </cell>
          <cell r="G196">
            <v>10078.8223</v>
          </cell>
          <cell r="H196">
            <v>13588.795599999999</v>
          </cell>
          <cell r="I196">
            <v>15849.0828</v>
          </cell>
          <cell r="J196">
            <v>5770.2605100000001</v>
          </cell>
          <cell r="K196">
            <v>0</v>
          </cell>
          <cell r="L196">
            <v>0</v>
          </cell>
          <cell r="M196">
            <v>2599.7281600000001</v>
          </cell>
          <cell r="N196">
            <v>2260.2871500000001</v>
          </cell>
        </row>
        <row r="197">
          <cell r="B197">
            <v>10</v>
          </cell>
          <cell r="C197" t="str">
            <v>КИЇВСЬКА ОБЛАСТЬ</v>
          </cell>
          <cell r="D197">
            <v>20578072</v>
          </cell>
          <cell r="E197" t="str">
            <v>ВIДКРИТЕ АКЦIОНЕРНЕ ТОВАРИСТВО ПО ГАЗОПОСТАЧАННЮ ТА ГАЗИФIКАЦIЇ "КИЇВОБЛГАЗ"</v>
          </cell>
          <cell r="F197">
            <v>9132.4956199999997</v>
          </cell>
          <cell r="G197">
            <v>9695.982</v>
          </cell>
          <cell r="H197">
            <v>12207.1507</v>
          </cell>
          <cell r="I197">
            <v>13134.853300000001</v>
          </cell>
          <cell r="J197">
            <v>3438.87129</v>
          </cell>
          <cell r="K197">
            <v>0</v>
          </cell>
          <cell r="L197">
            <v>0</v>
          </cell>
          <cell r="M197">
            <v>1902.38699</v>
          </cell>
          <cell r="N197">
            <v>927.70259999999996</v>
          </cell>
        </row>
        <row r="198">
          <cell r="B198">
            <v>10</v>
          </cell>
          <cell r="C198" t="str">
            <v>КИЇВСЬКА ОБЛАСТЬ</v>
          </cell>
          <cell r="D198">
            <v>5509659</v>
          </cell>
          <cell r="E198" t="str">
            <v>ВIДКРИТЕ АКЦIОНЕРНЕ ТОВАРИСТВО "КИЇВСЬКИЙ КАРТОННО-ПАПЕРОВИЙ КОМБIНАТ"</v>
          </cell>
          <cell r="F198">
            <v>26021.3923</v>
          </cell>
          <cell r="G198">
            <v>20751.159599999999</v>
          </cell>
          <cell r="H198">
            <v>11223.079100000001</v>
          </cell>
          <cell r="I198">
            <v>10146.4558</v>
          </cell>
          <cell r="J198">
            <v>-10604.704</v>
          </cell>
          <cell r="K198">
            <v>0</v>
          </cell>
          <cell r="L198">
            <v>0</v>
          </cell>
          <cell r="M198">
            <v>1132.22667</v>
          </cell>
          <cell r="N198">
            <v>-1077.6166000000001</v>
          </cell>
        </row>
        <row r="199">
          <cell r="B199">
            <v>10</v>
          </cell>
          <cell r="C199" t="str">
            <v>КИЇВСЬКА ОБЛАСТЬ</v>
          </cell>
          <cell r="D199">
            <v>30160757</v>
          </cell>
          <cell r="E199" t="str">
            <v>ЗАТ "КОМПЛЕКС АГРОМАРС"</v>
          </cell>
          <cell r="F199">
            <v>6721.77819</v>
          </cell>
          <cell r="G199">
            <v>4540.2524899999999</v>
          </cell>
          <cell r="H199">
            <v>8381.1022400000002</v>
          </cell>
          <cell r="I199">
            <v>9159.9650500000007</v>
          </cell>
          <cell r="J199">
            <v>4619.7125599999999</v>
          </cell>
          <cell r="K199">
            <v>0</v>
          </cell>
          <cell r="L199">
            <v>0</v>
          </cell>
          <cell r="M199">
            <v>1721.98569</v>
          </cell>
          <cell r="N199">
            <v>778.86280999999997</v>
          </cell>
        </row>
        <row r="200">
          <cell r="B200">
            <v>10</v>
          </cell>
          <cell r="C200" t="str">
            <v>КИЇВСЬКА ОБЛАСТЬ</v>
          </cell>
          <cell r="D200">
            <v>374962</v>
          </cell>
          <cell r="E200" t="str">
            <v>ДЕРЖАВНЕ ПIДПРИЄМСТВО "ЧЕРВОНОСЛОБIДСЬКИЙ СПИРТОВИЙ ЗАВОД"</v>
          </cell>
          <cell r="F200">
            <v>8565.4122299999999</v>
          </cell>
          <cell r="G200">
            <v>8603.7986899999996</v>
          </cell>
          <cell r="H200">
            <v>7698.2072099999996</v>
          </cell>
          <cell r="I200">
            <v>8910.1085600000006</v>
          </cell>
          <cell r="J200">
            <v>306.30986999999999</v>
          </cell>
          <cell r="K200">
            <v>0</v>
          </cell>
          <cell r="L200">
            <v>0</v>
          </cell>
          <cell r="M200">
            <v>1320.2933800000001</v>
          </cell>
          <cell r="N200">
            <v>1207.6027999999999</v>
          </cell>
        </row>
        <row r="201">
          <cell r="B201">
            <v>10</v>
          </cell>
          <cell r="C201" t="str">
            <v>КИЇВСЬКА ОБЛАСТЬ</v>
          </cell>
          <cell r="D201">
            <v>13738233</v>
          </cell>
          <cell r="E201" t="str">
            <v>РЕГЎОНАЛЬНИЙ СТРУКТУРНИЙ ПЎДРОЗДЎЛ КИ°ВСЬКИЙ РАЙОННИЙ ЦЕНТР "КИ°ВЦЕНТРАЕРО" ДЕРЖАВНОГО ПЎДПРИЇМСТВА ОБСЛУГОВУВАННЯ ПОВЎТРЯНОГО РУХУ УКРА°НИ</v>
          </cell>
          <cell r="F201">
            <v>6398.9517100000003</v>
          </cell>
          <cell r="G201">
            <v>6383.9618200000004</v>
          </cell>
          <cell r="H201">
            <v>8468.4909800000005</v>
          </cell>
          <cell r="I201">
            <v>8451.2654700000003</v>
          </cell>
          <cell r="J201">
            <v>2067.3036499999998</v>
          </cell>
          <cell r="K201">
            <v>0</v>
          </cell>
          <cell r="L201">
            <v>0</v>
          </cell>
          <cell r="M201">
            <v>8.2335799999999999</v>
          </cell>
          <cell r="N201">
            <v>-17.226590000000002</v>
          </cell>
        </row>
        <row r="202">
          <cell r="B202">
            <v>11</v>
          </cell>
          <cell r="C202" t="str">
            <v>КIРОВОГРАДСЬКА ОБЛАСТЬ</v>
          </cell>
          <cell r="D202">
            <v>23226362</v>
          </cell>
          <cell r="E202" t="str">
            <v>ВIДКРИТЕ АКЦIОНЕРНЕ ТОВАРИСТВО "КIРОВОГРАДОБЛЕНЕРГО"</v>
          </cell>
          <cell r="F202">
            <v>25618.895499999999</v>
          </cell>
          <cell r="G202">
            <v>25460.782899999998</v>
          </cell>
          <cell r="H202">
            <v>32674.044399999999</v>
          </cell>
          <cell r="I202">
            <v>35009.661200000002</v>
          </cell>
          <cell r="J202">
            <v>9548.8783000000003</v>
          </cell>
          <cell r="K202">
            <v>52.729579999999999</v>
          </cell>
          <cell r="L202">
            <v>52.729579999999999</v>
          </cell>
          <cell r="M202">
            <v>2468.3131699999999</v>
          </cell>
          <cell r="N202">
            <v>2387.2213400000001</v>
          </cell>
        </row>
        <row r="203">
          <cell r="B203">
            <v>11</v>
          </cell>
          <cell r="C203" t="str">
            <v>КIРОВОГРАДСЬКА ОБЛАСТЬ</v>
          </cell>
          <cell r="D203">
            <v>5507073</v>
          </cell>
          <cell r="E203" t="str">
            <v>ВIДКРИТЕ АКЦIОНЕРНЕ ТОВАРИСТВО "М"ЯСОКОМБIНАТ "ЯТРАНЬ"</v>
          </cell>
          <cell r="F203">
            <v>5275.1071199999997</v>
          </cell>
          <cell r="G203">
            <v>4548.4401399999997</v>
          </cell>
          <cell r="H203">
            <v>17700.632699999998</v>
          </cell>
          <cell r="I203">
            <v>18200.786</v>
          </cell>
          <cell r="J203">
            <v>13652.3459</v>
          </cell>
          <cell r="K203">
            <v>0</v>
          </cell>
          <cell r="L203">
            <v>0</v>
          </cell>
          <cell r="M203">
            <v>511.56878999999998</v>
          </cell>
          <cell r="N203">
            <v>500.15328</v>
          </cell>
        </row>
        <row r="204">
          <cell r="B204">
            <v>11</v>
          </cell>
          <cell r="C204" t="str">
            <v>КIРОВОГРАДСЬКА ОБЛАСТЬ</v>
          </cell>
          <cell r="D204">
            <v>130961</v>
          </cell>
          <cell r="E204" t="str">
            <v>ФIЛIЯ " КРЕМЕНЧУЦЬКА ГЕС" ВАТ "УКРГIДРОЕНЕРГО"</v>
          </cell>
          <cell r="F204">
            <v>12334.8436</v>
          </cell>
          <cell r="G204">
            <v>10772.459500000001</v>
          </cell>
          <cell r="H204">
            <v>18643.0798</v>
          </cell>
          <cell r="I204">
            <v>18159.9539</v>
          </cell>
          <cell r="J204">
            <v>7387.4944500000001</v>
          </cell>
          <cell r="K204">
            <v>0</v>
          </cell>
          <cell r="L204">
            <v>0</v>
          </cell>
          <cell r="M204">
            <v>192.97208000000001</v>
          </cell>
          <cell r="N204">
            <v>-483.12587000000002</v>
          </cell>
        </row>
        <row r="205">
          <cell r="B205">
            <v>11</v>
          </cell>
          <cell r="C205" t="str">
            <v>КIРОВОГРАДСЬКА ОБЛАСТЬ</v>
          </cell>
          <cell r="D205">
            <v>378844</v>
          </cell>
          <cell r="E205" t="str">
            <v>ДЕРЖАВНИЙ КIРОВОГРАДСЬКИЙ СОКОЕКСТРАКТОВИЙ ЗАВОД</v>
          </cell>
          <cell r="F205">
            <v>13195.8017</v>
          </cell>
          <cell r="G205">
            <v>13603.3035</v>
          </cell>
          <cell r="H205">
            <v>13771.6037</v>
          </cell>
          <cell r="I205">
            <v>15680.947700000001</v>
          </cell>
          <cell r="J205">
            <v>2077.6442200000001</v>
          </cell>
          <cell r="K205">
            <v>0.91964000000000001</v>
          </cell>
          <cell r="L205">
            <v>0.91964000000000001</v>
          </cell>
          <cell r="M205">
            <v>2972.22784</v>
          </cell>
          <cell r="N205">
            <v>1910.26097</v>
          </cell>
        </row>
        <row r="206">
          <cell r="B206">
            <v>11</v>
          </cell>
          <cell r="C206" t="str">
            <v>КIРОВОГРАДСЬКА ОБЛАСТЬ</v>
          </cell>
          <cell r="D206">
            <v>13743719</v>
          </cell>
          <cell r="E206" t="str">
            <v>ДЕРЖАВНЕ ПIДПРИЄМСТВО КIРОВОГРАДСЬКЕ ДЕРЖАВНЕ ПIДПРИЄМСТВО ПО ВИРОБНИЦТВУ I МАРКЕТИНГУ "АРТЕМIДА"</v>
          </cell>
          <cell r="F206">
            <v>17619.108700000001</v>
          </cell>
          <cell r="G206">
            <v>18786.864099999999</v>
          </cell>
          <cell r="H206">
            <v>13789.499</v>
          </cell>
          <cell r="I206">
            <v>14515.454100000001</v>
          </cell>
          <cell r="J206">
            <v>-4271.41</v>
          </cell>
          <cell r="K206">
            <v>0</v>
          </cell>
          <cell r="L206">
            <v>0</v>
          </cell>
          <cell r="M206">
            <v>3202.71612</v>
          </cell>
          <cell r="N206">
            <v>725.11973</v>
          </cell>
        </row>
        <row r="207">
          <cell r="B207">
            <v>11</v>
          </cell>
          <cell r="C207" t="str">
            <v>КIРОВОГРАДСЬКА ОБЛАСТЬ</v>
          </cell>
          <cell r="D207">
            <v>374999</v>
          </cell>
          <cell r="E207" t="str">
            <v>ДОЧIРНЄ ПIДПРИЄМСТВО МЕЖИРIЦЬКИЙ ВIТАМIННИЙ ЗАВОД ДЕРЖАВНОЇ АКЦIОНЕРНОЇ КОМПАНIЇ "УКРМЕДПРОМ"</v>
          </cell>
          <cell r="F207">
            <v>9033.79709</v>
          </cell>
          <cell r="G207">
            <v>11863.615100000001</v>
          </cell>
          <cell r="H207">
            <v>11496.4305</v>
          </cell>
          <cell r="I207">
            <v>12226.166999999999</v>
          </cell>
          <cell r="J207">
            <v>362.55187999999998</v>
          </cell>
          <cell r="K207">
            <v>0</v>
          </cell>
          <cell r="L207">
            <v>0</v>
          </cell>
          <cell r="M207">
            <v>263.60698000000002</v>
          </cell>
          <cell r="N207">
            <v>263.0453</v>
          </cell>
        </row>
        <row r="208">
          <cell r="B208">
            <v>11</v>
          </cell>
          <cell r="C208" t="str">
            <v>КIРОВОГРАДСЬКА ОБЛАСТЬ</v>
          </cell>
          <cell r="D208">
            <v>372109</v>
          </cell>
          <cell r="E208" t="str">
            <v>ЗАКРИТЕ АКЦIОНЕРНЕ ТОВАРИСТВО "ОЛЕКСАНДРIЙСЬКИЙ ЦУКРОВИЙ ЗАВОД"</v>
          </cell>
          <cell r="F208">
            <v>5253.4670500000002</v>
          </cell>
          <cell r="G208">
            <v>5219.4651700000004</v>
          </cell>
          <cell r="H208">
            <v>7512.9115300000003</v>
          </cell>
          <cell r="I208">
            <v>7912.0679399999999</v>
          </cell>
          <cell r="J208">
            <v>2692.60277</v>
          </cell>
          <cell r="K208">
            <v>0</v>
          </cell>
          <cell r="L208">
            <v>0</v>
          </cell>
          <cell r="M208">
            <v>405.55736000000002</v>
          </cell>
          <cell r="N208">
            <v>399.15640999999999</v>
          </cell>
        </row>
        <row r="209">
          <cell r="B209">
            <v>11</v>
          </cell>
          <cell r="C209" t="str">
            <v>КIРОВОГРАДСЬКА ОБЛАСТЬ</v>
          </cell>
          <cell r="D209">
            <v>32039992</v>
          </cell>
          <cell r="E209" t="str">
            <v>ДОЧIРНЄ ПIДПРИЄМСТВО "КIРОВОГРАДСЬКИЙ ОБЛАВТОДОР" ВIДКРИТОГО АКЦIОНЕРНОГО ТОВАРИСТВА "ДЕРЖАВНА АКЦIОНЕРНА КОМПАНIЯ "АВТОМОБIЛЬНI ДОРОГИ УКРАЇНИ"</v>
          </cell>
          <cell r="F209">
            <v>1291.59455</v>
          </cell>
          <cell r="G209">
            <v>1282.77961</v>
          </cell>
          <cell r="H209">
            <v>6066.7373200000002</v>
          </cell>
          <cell r="I209">
            <v>6651.5210999999999</v>
          </cell>
          <cell r="J209">
            <v>5368.7414900000003</v>
          </cell>
          <cell r="K209">
            <v>0</v>
          </cell>
          <cell r="L209">
            <v>0</v>
          </cell>
          <cell r="M209">
            <v>585.25516000000005</v>
          </cell>
          <cell r="N209">
            <v>584.78306999999995</v>
          </cell>
        </row>
        <row r="210">
          <cell r="B210">
            <v>11</v>
          </cell>
          <cell r="C210" t="str">
            <v>КIРОВОГРАДСЬКА ОБЛАСТЬ</v>
          </cell>
          <cell r="D210">
            <v>14276579</v>
          </cell>
          <cell r="E210" t="str">
            <v>ЗАКРИТЕ АКЦIОНЕРНЕ ТОВАРИСТВО ОБ'ЄДНАННЯ "ДНIПРОЕНЕРГОБУДПРОМ"</v>
          </cell>
          <cell r="F210">
            <v>5968.93055</v>
          </cell>
          <cell r="G210">
            <v>6326.61481</v>
          </cell>
          <cell r="H210">
            <v>5656.55908</v>
          </cell>
          <cell r="I210">
            <v>5571.5523899999998</v>
          </cell>
          <cell r="J210">
            <v>-755.06241999999997</v>
          </cell>
          <cell r="K210">
            <v>8.1430000000000007</v>
          </cell>
          <cell r="L210">
            <v>0</v>
          </cell>
          <cell r="M210">
            <v>425.09456999999998</v>
          </cell>
          <cell r="N210">
            <v>-82.265600000000006</v>
          </cell>
        </row>
        <row r="211">
          <cell r="B211">
            <v>11</v>
          </cell>
          <cell r="C211" t="str">
            <v>КIРОВОГРАДСЬКА ОБЛАСТЬ</v>
          </cell>
          <cell r="D211">
            <v>3365222</v>
          </cell>
          <cell r="E211" t="str">
            <v>ВIДКРИТЕ АКЦIОНЕРНЕ ТОВАРИСТВО ПО ГАЗОПОСТАЧАННЮ ТА ГАЗИФIКАЦIЇ "КIРОВОГРАДГАЗ"</v>
          </cell>
          <cell r="F211">
            <v>5813.7888899999998</v>
          </cell>
          <cell r="G211">
            <v>5657.8490400000001</v>
          </cell>
          <cell r="H211">
            <v>4600.0116600000001</v>
          </cell>
          <cell r="I211">
            <v>5004.2711099999997</v>
          </cell>
          <cell r="J211">
            <v>-653.57793000000004</v>
          </cell>
          <cell r="K211">
            <v>0</v>
          </cell>
          <cell r="L211">
            <v>0</v>
          </cell>
          <cell r="M211">
            <v>438.13382999999999</v>
          </cell>
          <cell r="N211">
            <v>404.25628</v>
          </cell>
        </row>
        <row r="212">
          <cell r="B212">
            <v>11</v>
          </cell>
          <cell r="C212" t="str">
            <v>КIРОВОГРАДСЬКА ОБЛАСТЬ</v>
          </cell>
          <cell r="D212">
            <v>33142568</v>
          </cell>
          <cell r="E212" t="str">
            <v>ДОЧIРНЄ ПIДПРИЄМСТВО "КIРОВОГРАДТЕПЛО" ТОВАРИСТВА З ОБМЕЖЕНОЮ ВIДПОВIДАЛЬНIСТЮ "ЦЕНТР НАУКОВО-ТЕХНIЧНИХ IННОВАЦIЙ УКРАЇНСЬКОЇ НАФТОГАЗОВОЇ АКАДЕМIЇ"</v>
          </cell>
          <cell r="F212">
            <v>4267.2870000000003</v>
          </cell>
          <cell r="G212">
            <v>4332.1150100000004</v>
          </cell>
          <cell r="H212">
            <v>4749.9218499999997</v>
          </cell>
          <cell r="I212">
            <v>4836.2338300000001</v>
          </cell>
          <cell r="J212">
            <v>504.11882000000003</v>
          </cell>
          <cell r="K212">
            <v>0</v>
          </cell>
          <cell r="L212">
            <v>-1.45747</v>
          </cell>
          <cell r="M212">
            <v>15.590400000000001</v>
          </cell>
          <cell r="N212">
            <v>15.3348</v>
          </cell>
        </row>
        <row r="213">
          <cell r="B213">
            <v>11</v>
          </cell>
          <cell r="C213" t="str">
            <v>КIРОВОГРАДСЬКА ОБЛАСТЬ</v>
          </cell>
          <cell r="D213">
            <v>3346822</v>
          </cell>
          <cell r="E213" t="str">
            <v>ОБЛАСНЕ КОМУНАЛЬНЕ ВИРОБНИЧЕ ПIДПРИЄМСТВО "ДНIПРО-КIРОВОГРАД"</v>
          </cell>
          <cell r="F213">
            <v>1405.4067299999999</v>
          </cell>
          <cell r="G213">
            <v>1606.1266800000001</v>
          </cell>
          <cell r="H213">
            <v>1290.66651</v>
          </cell>
          <cell r="I213">
            <v>4654.4272000000001</v>
          </cell>
          <cell r="J213">
            <v>3048.3005199999998</v>
          </cell>
          <cell r="K213">
            <v>1918.30395</v>
          </cell>
          <cell r="L213">
            <v>-3241.5574999999999</v>
          </cell>
          <cell r="M213">
            <v>0.15995000000000001</v>
          </cell>
          <cell r="N213">
            <v>0.11218</v>
          </cell>
        </row>
        <row r="214">
          <cell r="B214">
            <v>11</v>
          </cell>
          <cell r="C214" t="str">
            <v>КIРОВОГРАДСЬКА ОБЛАСТЬ</v>
          </cell>
          <cell r="D214">
            <v>4853709</v>
          </cell>
          <cell r="E214" t="str">
            <v>ДЕРЖАВНЕ ПIДПРИЄМСТВО ДИРЕКЦIЯ КРИВОРIЗСЬКОГО ГIРНИЧО-ЗБАГАЧУВАЛЬНОГО КОМБIНАТУ ОКИСЛЕНИХ РУД</v>
          </cell>
          <cell r="F214">
            <v>997.60559000000001</v>
          </cell>
          <cell r="G214">
            <v>2245.7981100000002</v>
          </cell>
          <cell r="H214">
            <v>3776.0149500000002</v>
          </cell>
          <cell r="I214">
            <v>4454.72883</v>
          </cell>
          <cell r="J214">
            <v>2208.9307199999998</v>
          </cell>
          <cell r="K214">
            <v>173.78001</v>
          </cell>
          <cell r="L214">
            <v>-524.73243000000002</v>
          </cell>
          <cell r="M214">
            <v>64.582470000000001</v>
          </cell>
          <cell r="N214">
            <v>-300.21208999999999</v>
          </cell>
        </row>
        <row r="215">
          <cell r="B215">
            <v>11</v>
          </cell>
          <cell r="C215" t="str">
            <v>КIРОВОГРАДСЬКА ОБЛАСТЬ</v>
          </cell>
          <cell r="D215">
            <v>14372024</v>
          </cell>
          <cell r="E215" t="str">
            <v>ЗАКРИТЕ АКЦIОНЕРНЕ ТОВАРИСТВО "МIЖНАРОДНА АКЦIОНЕРНА АВIАЦIЙНА КОМПАНIЯ "УРГА"</v>
          </cell>
          <cell r="F215">
            <v>2698.0665100000001</v>
          </cell>
          <cell r="G215">
            <v>1335.7527299999999</v>
          </cell>
          <cell r="H215">
            <v>4336.8430500000004</v>
          </cell>
          <cell r="I215">
            <v>4420.1643000000004</v>
          </cell>
          <cell r="J215">
            <v>3084.4115700000002</v>
          </cell>
          <cell r="K215">
            <v>0</v>
          </cell>
          <cell r="L215">
            <v>0</v>
          </cell>
          <cell r="M215">
            <v>721.50927999999999</v>
          </cell>
          <cell r="N215">
            <v>82.737250000000003</v>
          </cell>
        </row>
        <row r="216">
          <cell r="B216">
            <v>11</v>
          </cell>
          <cell r="C216" t="str">
            <v>КIРОВОГРАДСЬКА ОБЛАСТЬ</v>
          </cell>
          <cell r="D216">
            <v>14314222</v>
          </cell>
          <cell r="E216" t="str">
            <v>СМОЛIНСЬКА ШАХТА СХIДНОГО ГIРНИЧО-ЗБАГАЧУВАЛЬНОГО КОМБIНАТУ</v>
          </cell>
          <cell r="F216">
            <v>2115.4960599999999</v>
          </cell>
          <cell r="G216">
            <v>2168.0346199999999</v>
          </cell>
          <cell r="H216">
            <v>3882.6872899999998</v>
          </cell>
          <cell r="I216">
            <v>3726.9021600000001</v>
          </cell>
          <cell r="J216">
            <v>1558.86754</v>
          </cell>
          <cell r="K216">
            <v>0</v>
          </cell>
          <cell r="L216">
            <v>0</v>
          </cell>
          <cell r="M216">
            <v>2.5402200000000001</v>
          </cell>
          <cell r="N216">
            <v>-155.78578999999999</v>
          </cell>
        </row>
        <row r="217">
          <cell r="B217">
            <v>11</v>
          </cell>
          <cell r="C217" t="str">
            <v>КIРОВОГРАДСЬКА ОБЛАСТЬ</v>
          </cell>
          <cell r="D217">
            <v>14314239</v>
          </cell>
          <cell r="E217" t="str">
            <v>IНГУЛЬСЬКА ШАХТА СХIДНОГО ГIРНИЧО-ЗБАГАЧУВАЛЬНОГО КОМБIНАТУ</v>
          </cell>
          <cell r="F217">
            <v>14.297090000000001</v>
          </cell>
          <cell r="G217">
            <v>-14.507910000000001</v>
          </cell>
          <cell r="H217">
            <v>3210.3149600000002</v>
          </cell>
          <cell r="I217">
            <v>3216.74692</v>
          </cell>
          <cell r="J217">
            <v>3231.2548299999999</v>
          </cell>
          <cell r="K217">
            <v>0</v>
          </cell>
          <cell r="L217">
            <v>0</v>
          </cell>
          <cell r="M217">
            <v>2.6754600000000002</v>
          </cell>
          <cell r="N217">
            <v>2.55911</v>
          </cell>
        </row>
        <row r="218">
          <cell r="B218">
            <v>11</v>
          </cell>
          <cell r="C218" t="str">
            <v>КIРОВОГРАДСЬКА ОБЛАСТЬ</v>
          </cell>
          <cell r="D218">
            <v>23234841</v>
          </cell>
          <cell r="E218" t="str">
            <v>ПРИВАТНЕ ПIДПРИЄМСТВО "IНКОПМАРК-2"</v>
          </cell>
          <cell r="F218">
            <v>13.46292</v>
          </cell>
          <cell r="G218">
            <v>13.238580000000001</v>
          </cell>
          <cell r="H218">
            <v>3168.6608200000001</v>
          </cell>
          <cell r="I218">
            <v>3168.1056199999998</v>
          </cell>
          <cell r="J218">
            <v>3154.8670400000001</v>
          </cell>
          <cell r="K218">
            <v>0</v>
          </cell>
          <cell r="L218">
            <v>0</v>
          </cell>
          <cell r="M218">
            <v>0.39184000000000002</v>
          </cell>
          <cell r="N218">
            <v>-0.55520000000000003</v>
          </cell>
        </row>
        <row r="219">
          <cell r="B219">
            <v>11</v>
          </cell>
          <cell r="C219" t="str">
            <v>КIРОВОГРАДСЬКА ОБЛАСТЬ</v>
          </cell>
          <cell r="D219">
            <v>13745730</v>
          </cell>
          <cell r="E219" t="str">
            <v>ПП "ВК I К"</v>
          </cell>
          <cell r="F219">
            <v>1710.52612</v>
          </cell>
          <cell r="G219">
            <v>1711.54871</v>
          </cell>
          <cell r="H219">
            <v>3075.3800299999998</v>
          </cell>
          <cell r="I219">
            <v>3051.9990299999999</v>
          </cell>
          <cell r="J219">
            <v>1340.4503199999999</v>
          </cell>
          <cell r="K219">
            <v>0</v>
          </cell>
          <cell r="L219">
            <v>0</v>
          </cell>
          <cell r="M219">
            <v>4.9948600000000001</v>
          </cell>
          <cell r="N219">
            <v>-23.381</v>
          </cell>
        </row>
        <row r="220">
          <cell r="B220">
            <v>11</v>
          </cell>
          <cell r="C220" t="str">
            <v>КIРОВОГРАДСЬКА ОБЛАСТЬ</v>
          </cell>
          <cell r="D220">
            <v>23226959</v>
          </cell>
          <cell r="E220" t="str">
            <v>УПРАВЛIННЯ ВЛАСНОСТI ТА ПРИВАТИЗАЦIЇ КОМУНАЛЬНОГО МАЙНА КIРОВОГРАДСЬКОЇ МIСЬКОЇ РАДИ</v>
          </cell>
          <cell r="F220">
            <v>2023.8720699999999</v>
          </cell>
          <cell r="G220">
            <v>1734.5540699999999</v>
          </cell>
          <cell r="H220">
            <v>2959.6725000000001</v>
          </cell>
          <cell r="I220">
            <v>2887.1260000000002</v>
          </cell>
          <cell r="J220">
            <v>1152.5719300000001</v>
          </cell>
          <cell r="K220">
            <v>0</v>
          </cell>
          <cell r="L220">
            <v>0</v>
          </cell>
          <cell r="M220">
            <v>9.3354400000000002</v>
          </cell>
          <cell r="N220">
            <v>-72.546499999999995</v>
          </cell>
        </row>
        <row r="221">
          <cell r="B221">
            <v>11</v>
          </cell>
          <cell r="C221" t="str">
            <v>КIРОВОГРАДСЬКА ОБЛАСТЬ</v>
          </cell>
          <cell r="D221">
            <v>24147966</v>
          </cell>
          <cell r="E221" t="str">
            <v>КIРОВОГРАДСЬКА ФIЛIЯ ЗАКРИТОГО АКЦIОНЕРНОГО ТОВАРИСТВА "УКРАЇНСЬКИЙ МОБIЛЬНИЙ ЗВ'ЯЗОК"</v>
          </cell>
          <cell r="F221">
            <v>3395.46</v>
          </cell>
          <cell r="G221">
            <v>3395.46</v>
          </cell>
          <cell r="H221">
            <v>2879.431</v>
          </cell>
          <cell r="I221">
            <v>2879.431</v>
          </cell>
          <cell r="J221">
            <v>-516.029</v>
          </cell>
          <cell r="K221">
            <v>0</v>
          </cell>
          <cell r="L221">
            <v>0</v>
          </cell>
          <cell r="M221">
            <v>7.4300000000000005E-2</v>
          </cell>
          <cell r="N221">
            <v>0</v>
          </cell>
        </row>
        <row r="222">
          <cell r="B222">
            <v>12</v>
          </cell>
          <cell r="C222" t="str">
            <v>ЛУГАНСЬКА ОБЛАСТЬ</v>
          </cell>
          <cell r="D222">
            <v>32292929</v>
          </cell>
          <cell r="E222" t="str">
            <v>ЗАКРИТЕ АКЦIОНЕРНЕ ТОВАРИСТВО "ЛИСИЧАНСЬКА НАФТОВА IНВЕСТИЦIЙНА КОМПАНIЯ"</v>
          </cell>
          <cell r="F222">
            <v>23219.678100000001</v>
          </cell>
          <cell r="G222">
            <v>19841.82</v>
          </cell>
          <cell r="H222">
            <v>148237.90400000001</v>
          </cell>
          <cell r="I222">
            <v>426489.72899999999</v>
          </cell>
          <cell r="J222">
            <v>406647.90899999999</v>
          </cell>
          <cell r="K222">
            <v>0</v>
          </cell>
          <cell r="L222">
            <v>0</v>
          </cell>
          <cell r="M222">
            <v>281096.51699999999</v>
          </cell>
          <cell r="N222">
            <v>278251.82500000001</v>
          </cell>
        </row>
        <row r="223">
          <cell r="B223">
            <v>12</v>
          </cell>
          <cell r="C223" t="str">
            <v>ЛУГАНСЬКА ОБЛАСТЬ</v>
          </cell>
          <cell r="D223">
            <v>32359181</v>
          </cell>
          <cell r="E223" t="str">
            <v>ТОВАРИСТВО З ОБМЕЖЕНОЮ ВIДПОВIДАЛЬНIСТЮ "ЛИНОС"</v>
          </cell>
          <cell r="F223">
            <v>735458.33600000001</v>
          </cell>
          <cell r="G223">
            <v>689637.24100000004</v>
          </cell>
          <cell r="H223">
            <v>183014.49799999999</v>
          </cell>
          <cell r="I223">
            <v>166174.826</v>
          </cell>
          <cell r="J223">
            <v>-523462.41</v>
          </cell>
          <cell r="K223">
            <v>0</v>
          </cell>
          <cell r="L223">
            <v>0</v>
          </cell>
          <cell r="M223">
            <v>0</v>
          </cell>
          <cell r="N223">
            <v>-16915.442999999999</v>
          </cell>
        </row>
        <row r="224">
          <cell r="B224">
            <v>12</v>
          </cell>
          <cell r="C224" t="str">
            <v>ЛУГАНСЬКА ОБЛАСТЬ</v>
          </cell>
          <cell r="D224">
            <v>32320704</v>
          </cell>
          <cell r="E224" t="str">
            <v>ДЕРЖАВНЕ ПIДПРИЄМСТВО "РОВЕНЬКИАНТРАЦИТ"</v>
          </cell>
          <cell r="F224">
            <v>113373.503</v>
          </cell>
          <cell r="G224">
            <v>132356.10399999999</v>
          </cell>
          <cell r="H224">
            <v>29332.612799999999</v>
          </cell>
          <cell r="I224">
            <v>164415.02100000001</v>
          </cell>
          <cell r="J224">
            <v>32058.9166</v>
          </cell>
          <cell r="K224">
            <v>228939.50200000001</v>
          </cell>
          <cell r="L224">
            <v>-258657.71</v>
          </cell>
          <cell r="M224">
            <v>29.556509999999999</v>
          </cell>
          <cell r="N224">
            <v>4.6398700000000002</v>
          </cell>
        </row>
        <row r="225">
          <cell r="B225">
            <v>12</v>
          </cell>
          <cell r="C225" t="str">
            <v>ЛУГАНСЬКА ОБЛАСТЬ</v>
          </cell>
          <cell r="D225">
            <v>32355669</v>
          </cell>
          <cell r="E225" t="str">
            <v>ДЕРЖАВНЕ ПIДПРИЄМСТВО "СВЕРДЛОВАНТРАЦИТ"</v>
          </cell>
          <cell r="F225">
            <v>61255.558799999999</v>
          </cell>
          <cell r="G225">
            <v>57359.82</v>
          </cell>
          <cell r="H225">
            <v>-32277.001</v>
          </cell>
          <cell r="I225">
            <v>108367.53</v>
          </cell>
          <cell r="J225">
            <v>51007.710299999999</v>
          </cell>
          <cell r="K225">
            <v>40996.3963</v>
          </cell>
          <cell r="L225">
            <v>-183599.43</v>
          </cell>
          <cell r="M225">
            <v>0.01</v>
          </cell>
          <cell r="N225">
            <v>-43.61647</v>
          </cell>
        </row>
        <row r="226">
          <cell r="B226">
            <v>12</v>
          </cell>
          <cell r="C226" t="str">
            <v>ЛУГАНСЬКА ОБЛАСТЬ</v>
          </cell>
          <cell r="D226">
            <v>32363486</v>
          </cell>
          <cell r="E226" t="str">
            <v>ВIДКРИТЕ АКЦIОНЕРНЕ ТОВАРИСТВО "КРАСНОДОНВУГIЛЛЯ"</v>
          </cell>
          <cell r="F226">
            <v>174774.769</v>
          </cell>
          <cell r="G226">
            <v>196472.546</v>
          </cell>
          <cell r="H226">
            <v>123807.473</v>
          </cell>
          <cell r="I226">
            <v>95785.992400000003</v>
          </cell>
          <cell r="J226">
            <v>-100686.55</v>
          </cell>
          <cell r="K226">
            <v>0</v>
          </cell>
          <cell r="L226">
            <v>-149055.14000000001</v>
          </cell>
          <cell r="M226">
            <v>5.9028799999999997</v>
          </cell>
          <cell r="N226">
            <v>-10.805429999999999</v>
          </cell>
        </row>
        <row r="227">
          <cell r="B227">
            <v>12</v>
          </cell>
          <cell r="C227" t="str">
            <v>ЛУГАНСЬКА ОБЛАСТЬ</v>
          </cell>
          <cell r="D227">
            <v>26174683</v>
          </cell>
          <cell r="E227" t="str">
            <v>СТРУКТУРНА ОДИНИЦЯ "ЛУГАНСЬКА ТЕС" ТОВАРИСТВО З ОБМЕЖЕНОЮ ВIДПОВIДАЛЬНIСТЮ "СХIДЕНЕРГО"</v>
          </cell>
          <cell r="F227">
            <v>29933.706600000001</v>
          </cell>
          <cell r="G227">
            <v>29600.907800000001</v>
          </cell>
          <cell r="H227">
            <v>27046.5095</v>
          </cell>
          <cell r="I227">
            <v>38706.794500000004</v>
          </cell>
          <cell r="J227">
            <v>9105.8867699999992</v>
          </cell>
          <cell r="K227">
            <v>0</v>
          </cell>
          <cell r="L227">
            <v>0</v>
          </cell>
          <cell r="M227">
            <v>11677.197</v>
          </cell>
          <cell r="N227">
            <v>11660.285</v>
          </cell>
        </row>
        <row r="228">
          <cell r="B228">
            <v>12</v>
          </cell>
          <cell r="C228" t="str">
            <v>ЛУГАНСЬКА ОБЛАСТЬ</v>
          </cell>
          <cell r="D228">
            <v>1882551</v>
          </cell>
          <cell r="E228" t="str">
            <v>ВIДКРИТЕ АКЦIОНЕРНЕ ТОВАРИСТВО "РУБIЖАНСЬКИЙ КАРТОННО-ТАРНИЙ КОМБIНАТ"</v>
          </cell>
          <cell r="F228">
            <v>32204.7016</v>
          </cell>
          <cell r="G228">
            <v>31736.5952</v>
          </cell>
          <cell r="H228">
            <v>33520.362699999998</v>
          </cell>
          <cell r="I228">
            <v>33484.569499999998</v>
          </cell>
          <cell r="J228">
            <v>1747.97423</v>
          </cell>
          <cell r="K228">
            <v>0</v>
          </cell>
          <cell r="L228">
            <v>0</v>
          </cell>
          <cell r="M228">
            <v>78.794920000000005</v>
          </cell>
          <cell r="N228">
            <v>-37.694450000000003</v>
          </cell>
        </row>
        <row r="229">
          <cell r="B229">
            <v>12</v>
          </cell>
          <cell r="C229" t="str">
            <v>ЛУГАНСЬКА ОБЛАСТЬ</v>
          </cell>
          <cell r="D229">
            <v>190816</v>
          </cell>
          <cell r="E229" t="str">
            <v>ВIДКРИТЕ АКЦIОНЕРНЕ ТОВАРИСТВО "АЛЧЕВСЬКИЙ КОКСОХIМIЧНИЙ ЗАВОД"</v>
          </cell>
          <cell r="F229">
            <v>9004.1404000000002</v>
          </cell>
          <cell r="G229">
            <v>2289.3864100000001</v>
          </cell>
          <cell r="H229">
            <v>17859.050500000001</v>
          </cell>
          <cell r="I229">
            <v>29123.2078</v>
          </cell>
          <cell r="J229">
            <v>26833.8213</v>
          </cell>
          <cell r="K229">
            <v>0</v>
          </cell>
          <cell r="L229">
            <v>0</v>
          </cell>
          <cell r="M229">
            <v>21198.084299999999</v>
          </cell>
          <cell r="N229">
            <v>11272.6945</v>
          </cell>
        </row>
        <row r="230">
          <cell r="B230">
            <v>12</v>
          </cell>
          <cell r="C230" t="str">
            <v>ЛУГАНСЬКА ОБЛАСТЬ</v>
          </cell>
          <cell r="D230">
            <v>32473323</v>
          </cell>
          <cell r="E230" t="str">
            <v>ДЕРЖАВНЕ ПIДПРИЄМСТВО "ЛУГАНСЬКВУГIЛЛЯ"</v>
          </cell>
          <cell r="F230">
            <v>27632.2143</v>
          </cell>
          <cell r="G230">
            <v>17815.451000000001</v>
          </cell>
          <cell r="H230">
            <v>-7051.8446999999996</v>
          </cell>
          <cell r="I230">
            <v>28532.385399999999</v>
          </cell>
          <cell r="J230">
            <v>10716.9344</v>
          </cell>
          <cell r="K230">
            <v>40447.941299999999</v>
          </cell>
          <cell r="L230">
            <v>-31175.705000000002</v>
          </cell>
          <cell r="M230">
            <v>0</v>
          </cell>
          <cell r="N230">
            <v>0</v>
          </cell>
        </row>
        <row r="231">
          <cell r="B231">
            <v>12</v>
          </cell>
          <cell r="C231" t="str">
            <v>ЛУГАНСЬКА ОБЛАСТЬ</v>
          </cell>
          <cell r="D231">
            <v>31443937</v>
          </cell>
          <cell r="E231" t="str">
            <v>ТОВАРИСТВО З ОБМЕЖЕНОЮ ВIДПОВIДАЛЬНIСТЮ "ЛУГАНСЬКЕ ЕНЕРГЕТИЧНЕ ОБ'ЄДНАННЯ"</v>
          </cell>
          <cell r="F231">
            <v>19532.911599999999</v>
          </cell>
          <cell r="G231">
            <v>19603.8537</v>
          </cell>
          <cell r="H231">
            <v>24874.7968</v>
          </cell>
          <cell r="I231">
            <v>27430.6911</v>
          </cell>
          <cell r="J231">
            <v>7826.83734</v>
          </cell>
          <cell r="K231">
            <v>0</v>
          </cell>
          <cell r="L231">
            <v>0</v>
          </cell>
          <cell r="M231">
            <v>2670.69839</v>
          </cell>
          <cell r="N231">
            <v>2555.62329</v>
          </cell>
        </row>
        <row r="232">
          <cell r="B232">
            <v>12</v>
          </cell>
          <cell r="C232" t="str">
            <v>ЛУГАНСЬКА ОБЛАСТЬ</v>
          </cell>
          <cell r="D232">
            <v>32226065</v>
          </cell>
          <cell r="E232" t="str">
            <v>ДЕРЖАВНЕ ПIДПРИЄМСТВО "АНТРАЦИТ"</v>
          </cell>
          <cell r="F232">
            <v>14272.6955</v>
          </cell>
          <cell r="G232">
            <v>20600.014999999999</v>
          </cell>
          <cell r="H232">
            <v>43595.330699999999</v>
          </cell>
          <cell r="I232">
            <v>26254.112000000001</v>
          </cell>
          <cell r="J232">
            <v>5654.09699</v>
          </cell>
          <cell r="K232">
            <v>32680.623100000001</v>
          </cell>
          <cell r="L232">
            <v>4393.4876100000001</v>
          </cell>
          <cell r="M232">
            <v>0</v>
          </cell>
          <cell r="N232">
            <v>-1.0000000000000001E-5</v>
          </cell>
        </row>
        <row r="233">
          <cell r="B233">
            <v>12</v>
          </cell>
          <cell r="C233" t="str">
            <v>ЛУГАНСЬКА ОБЛАСТЬ</v>
          </cell>
          <cell r="D233">
            <v>30996128</v>
          </cell>
          <cell r="E233" t="str">
            <v>ЗАКРИТЕ АКЦIОНЕРНЕ ТОВАРИСТВО "ЛУГАНСЬКИЙ ЛIКЕРО-ГОРIЛЧАНИЙ ЗАВОД ЛУГА-НОВА"</v>
          </cell>
          <cell r="F233">
            <v>23032.5344</v>
          </cell>
          <cell r="G233">
            <v>24058.871200000001</v>
          </cell>
          <cell r="H233">
            <v>23210.738499999999</v>
          </cell>
          <cell r="I233">
            <v>25909.897300000001</v>
          </cell>
          <cell r="J233">
            <v>1851.0261</v>
          </cell>
          <cell r="K233">
            <v>0</v>
          </cell>
          <cell r="L233">
            <v>0</v>
          </cell>
          <cell r="M233">
            <v>4954.0240299999996</v>
          </cell>
          <cell r="N233">
            <v>2199.1587500000001</v>
          </cell>
        </row>
        <row r="234">
          <cell r="B234">
            <v>12</v>
          </cell>
          <cell r="C234" t="str">
            <v>ЛУГАНСЬКА ОБЛАСТЬ</v>
          </cell>
          <cell r="D234">
            <v>5451150</v>
          </cell>
          <cell r="E234" t="str">
            <v>ВIДКРИТЕ АКЦIОНЕРНЕ ТОВАРИСТВО ПО ГАЗОПОСТАЧАННЮ ТА ГАЗИФIКАЦIЄ "ЛУГАНСЬКГАЗ"</v>
          </cell>
          <cell r="F234">
            <v>15685.861999999999</v>
          </cell>
          <cell r="G234">
            <v>15687.397199999999</v>
          </cell>
          <cell r="H234">
            <v>20770.082600000002</v>
          </cell>
          <cell r="I234">
            <v>24181.206900000001</v>
          </cell>
          <cell r="J234">
            <v>8493.8097199999993</v>
          </cell>
          <cell r="K234">
            <v>0</v>
          </cell>
          <cell r="L234">
            <v>0</v>
          </cell>
          <cell r="M234">
            <v>3410.8375999999998</v>
          </cell>
          <cell r="N234">
            <v>3405.1772700000001</v>
          </cell>
        </row>
        <row r="235">
          <cell r="B235">
            <v>12</v>
          </cell>
          <cell r="C235" t="str">
            <v>ЛУГАНСЬКА ОБЛАСТЬ</v>
          </cell>
          <cell r="D235">
            <v>9585574</v>
          </cell>
          <cell r="E235" t="str">
            <v>ДЕРЖАВНЕ ПIДПРИЄМСТВО "ПОПАСНЯНСЬКИЙ ВАГОНОРЕМОНТНИЙ ЗАВОД"</v>
          </cell>
          <cell r="F235">
            <v>15476.0558</v>
          </cell>
          <cell r="G235">
            <v>15473.426799999999</v>
          </cell>
          <cell r="H235">
            <v>17837.474999999999</v>
          </cell>
          <cell r="I235">
            <v>18924.923999999999</v>
          </cell>
          <cell r="J235">
            <v>3451.49721</v>
          </cell>
          <cell r="K235">
            <v>0</v>
          </cell>
          <cell r="L235">
            <v>0</v>
          </cell>
          <cell r="M235">
            <v>1088.864</v>
          </cell>
          <cell r="N235">
            <v>1087.4490000000001</v>
          </cell>
        </row>
        <row r="236">
          <cell r="B236">
            <v>12</v>
          </cell>
          <cell r="C236" t="str">
            <v>ЛУГАНСЬКА ОБЛАСТЬ</v>
          </cell>
          <cell r="D236">
            <v>31380846</v>
          </cell>
          <cell r="E236" t="str">
            <v>ЗАКРИТЕ АКЦIОНЕРНЕ ТОВАРИСТВО "ЛИСИЧАНСЬКИЙ СКЛОЗАВОД "ПРОЛЕТАРIЙ"</v>
          </cell>
          <cell r="F236">
            <v>12937.0689</v>
          </cell>
          <cell r="G236">
            <v>14629.230299999999</v>
          </cell>
          <cell r="H236">
            <v>9616.8508999999995</v>
          </cell>
          <cell r="I236">
            <v>14959.4311</v>
          </cell>
          <cell r="J236">
            <v>330.20084000000003</v>
          </cell>
          <cell r="K236">
            <v>0</v>
          </cell>
          <cell r="L236">
            <v>0</v>
          </cell>
          <cell r="M236">
            <v>6058.5360499999997</v>
          </cell>
          <cell r="N236">
            <v>6058.5360499999997</v>
          </cell>
        </row>
        <row r="237">
          <cell r="B237">
            <v>12</v>
          </cell>
          <cell r="C237" t="str">
            <v>ЛУГАНСЬКА ОБЛАСТЬ</v>
          </cell>
          <cell r="D237">
            <v>32446546</v>
          </cell>
          <cell r="E237" t="str">
            <v>ДЕРЖАВНЕ ПIДПРИЄМСТВО "ДОНБАСАНТРАЦИТ"</v>
          </cell>
          <cell r="F237">
            <v>-4755.7022999999999</v>
          </cell>
          <cell r="G237">
            <v>3093.00585</v>
          </cell>
          <cell r="H237">
            <v>7205.8483699999997</v>
          </cell>
          <cell r="I237">
            <v>14848.840200000001</v>
          </cell>
          <cell r="J237">
            <v>11755.8343</v>
          </cell>
          <cell r="K237">
            <v>26522.858899999999</v>
          </cell>
          <cell r="L237">
            <v>-11366.37</v>
          </cell>
          <cell r="M237">
            <v>6.4865599999999999</v>
          </cell>
          <cell r="N237">
            <v>-26.96566</v>
          </cell>
        </row>
        <row r="238">
          <cell r="B238">
            <v>12</v>
          </cell>
          <cell r="C238" t="str">
            <v>ЛУГАНСЬКА ОБЛАСТЬ</v>
          </cell>
          <cell r="D238">
            <v>5507034</v>
          </cell>
          <cell r="E238" t="str">
            <v>ЗАКРИТЕ АКЦIОНЕРНЕ ТОВАРИСТВО "ЛУГАНСЬКИЙ М'ЯСОКОМБIНАТ"</v>
          </cell>
          <cell r="F238">
            <v>8652.6316000000006</v>
          </cell>
          <cell r="G238">
            <v>8633.8366000000005</v>
          </cell>
          <cell r="H238">
            <v>12629.9977</v>
          </cell>
          <cell r="I238">
            <v>12869.155500000001</v>
          </cell>
          <cell r="J238">
            <v>4235.3188799999998</v>
          </cell>
          <cell r="K238">
            <v>0</v>
          </cell>
          <cell r="L238">
            <v>0</v>
          </cell>
          <cell r="M238">
            <v>239.15810999999999</v>
          </cell>
          <cell r="N238">
            <v>239.15781000000001</v>
          </cell>
        </row>
        <row r="239">
          <cell r="B239">
            <v>12</v>
          </cell>
          <cell r="C239" t="str">
            <v>ЛУГАНСЬКА ОБЛАСТЬ</v>
          </cell>
          <cell r="D239">
            <v>32538783</v>
          </cell>
          <cell r="E239" t="str">
            <v>ОБЛАСНЕ КОМУНАЛЬНЕ ПIДПРИЄМСТВО "КОМПАНIЯ "ЛУГАНСЬКВОДА"</v>
          </cell>
          <cell r="F239">
            <v>9722.9020199999995</v>
          </cell>
          <cell r="G239">
            <v>9528.1418599999997</v>
          </cell>
          <cell r="H239">
            <v>11156.192999999999</v>
          </cell>
          <cell r="I239">
            <v>12063.7462</v>
          </cell>
          <cell r="J239">
            <v>2535.6043199999999</v>
          </cell>
          <cell r="K239">
            <v>0</v>
          </cell>
          <cell r="L239">
            <v>0</v>
          </cell>
          <cell r="M239">
            <v>844.69961999999998</v>
          </cell>
          <cell r="N239">
            <v>844.40601000000004</v>
          </cell>
        </row>
        <row r="240">
          <cell r="B240">
            <v>12</v>
          </cell>
          <cell r="C240" t="str">
            <v>ЛУГАНСЬКА ОБЛАСТЬ</v>
          </cell>
          <cell r="D240">
            <v>32326182</v>
          </cell>
          <cell r="E240" t="str">
            <v>ТОВАРИСТВО З ОБМЕЖЕНОЮ ВIДПОВIДАЛЬНIСТЮ "НАУКОВО-ВИРОБНИЧИЙ ЦЕНТР "ЕКОСФЕРА"</v>
          </cell>
          <cell r="F240">
            <v>11112.872799999999</v>
          </cell>
          <cell r="G240">
            <v>11103.883900000001</v>
          </cell>
          <cell r="H240">
            <v>11226.941000000001</v>
          </cell>
          <cell r="I240">
            <v>11226.843000000001</v>
          </cell>
          <cell r="J240">
            <v>122.95913</v>
          </cell>
          <cell r="K240">
            <v>0</v>
          </cell>
          <cell r="L240">
            <v>0</v>
          </cell>
          <cell r="M240">
            <v>2.7400000000000001E-2</v>
          </cell>
          <cell r="N240">
            <v>-9.8000000000000004E-2</v>
          </cell>
        </row>
        <row r="241">
          <cell r="B241">
            <v>12</v>
          </cell>
          <cell r="C241" t="str">
            <v>ЛУГАНСЬКА ОБЛАСТЬ</v>
          </cell>
          <cell r="D241">
            <v>131050</v>
          </cell>
          <cell r="E241" t="str">
            <v>ДЕРЖАВНЕ ПIДПРИЄМСТВО "СЄВЄРОДОНЕЦЬКА ТЕПЛОЕЛЕКТРОЦЕНТРАЛЬ"</v>
          </cell>
          <cell r="F241">
            <v>9729.0490399999999</v>
          </cell>
          <cell r="G241">
            <v>7224.4751200000001</v>
          </cell>
          <cell r="H241">
            <v>5699.5267400000002</v>
          </cell>
          <cell r="I241">
            <v>10827.5638</v>
          </cell>
          <cell r="J241">
            <v>3603.0886399999999</v>
          </cell>
          <cell r="K241">
            <v>63.011789999999998</v>
          </cell>
          <cell r="L241">
            <v>-9128.4361000000008</v>
          </cell>
          <cell r="M241">
            <v>39.227629999999998</v>
          </cell>
          <cell r="N241">
            <v>39.227629999999998</v>
          </cell>
        </row>
        <row r="242">
          <cell r="B242">
            <v>13</v>
          </cell>
          <cell r="C242" t="str">
            <v>ЛЬВIВСЬКА ОБЛАСТЬ</v>
          </cell>
          <cell r="D242">
            <v>1059900</v>
          </cell>
          <cell r="E242" t="str">
            <v>ДЕРЖАВНЕ ТЕРИТОРIАЛЬНО-ГАЛУЗЕВЕ ОБ'ЄДНАННЯ "ЛЬВIВСЬКА ЗАЛIЗНИЦЯ"'</v>
          </cell>
          <cell r="F242">
            <v>338040.32900000003</v>
          </cell>
          <cell r="G242">
            <v>328316.011</v>
          </cell>
          <cell r="H242">
            <v>373508.18</v>
          </cell>
          <cell r="I242">
            <v>385825.72899999999</v>
          </cell>
          <cell r="J242">
            <v>57509.718200000003</v>
          </cell>
          <cell r="K242">
            <v>0</v>
          </cell>
          <cell r="L242">
            <v>0</v>
          </cell>
          <cell r="M242">
            <v>11920.3783</v>
          </cell>
          <cell r="N242">
            <v>11905.856400000001</v>
          </cell>
        </row>
        <row r="243">
          <cell r="B243">
            <v>13</v>
          </cell>
          <cell r="C243" t="str">
            <v>ЛЬВIВСЬКА ОБЛАСТЬ</v>
          </cell>
          <cell r="D243">
            <v>23269555</v>
          </cell>
          <cell r="E243" t="str">
            <v>ВIДКРИТЕ АКЦIОНЕРНЕ ТОВАРИСТВО "ЗАХIДЕНЕРГО"</v>
          </cell>
          <cell r="F243">
            <v>149866.92800000001</v>
          </cell>
          <cell r="G243">
            <v>150396.13800000001</v>
          </cell>
          <cell r="H243">
            <v>174169.36600000001</v>
          </cell>
          <cell r="I243">
            <v>181742.20800000001</v>
          </cell>
          <cell r="J243">
            <v>31346.070199999998</v>
          </cell>
          <cell r="K243">
            <v>0</v>
          </cell>
          <cell r="L243">
            <v>0</v>
          </cell>
          <cell r="M243">
            <v>7632.9844300000004</v>
          </cell>
          <cell r="N243">
            <v>7406.0600800000002</v>
          </cell>
        </row>
        <row r="244">
          <cell r="B244">
            <v>13</v>
          </cell>
          <cell r="C244" t="str">
            <v>ЛЬВIВСЬКА ОБЛАСТЬ</v>
          </cell>
          <cell r="D244">
            <v>30822837</v>
          </cell>
          <cell r="E244" t="str">
            <v>ЗАКРИТЕ АКЦIОНЕРНЕ ТОВАРИСТВО "ЛЬВIВСЬКИЙ ЛIКЕРО-ГОРIЛЧАНИЙ ЗАВОД"</v>
          </cell>
          <cell r="F244">
            <v>99515.446400000001</v>
          </cell>
          <cell r="G244">
            <v>113869.736</v>
          </cell>
          <cell r="H244">
            <v>134004.465</v>
          </cell>
          <cell r="I244">
            <v>139766.204</v>
          </cell>
          <cell r="J244">
            <v>25896.4679</v>
          </cell>
          <cell r="K244">
            <v>0</v>
          </cell>
          <cell r="L244">
            <v>0</v>
          </cell>
          <cell r="M244">
            <v>20031.245999999999</v>
          </cell>
          <cell r="N244">
            <v>4980.7183400000004</v>
          </cell>
        </row>
        <row r="245">
          <cell r="B245">
            <v>13</v>
          </cell>
          <cell r="C245" t="str">
            <v>ЛЬВIВСЬКА ОБЛАСТЬ</v>
          </cell>
          <cell r="D245">
            <v>25546088</v>
          </cell>
          <cell r="E245" t="str">
            <v>ФIЛIЯ ЗАКРИТОГО АКЦIОНЕРНОГО ТОВАРИСТВА "КИЇВСТАР ДЖ.ЕС.ЕМ." В М ЛЬВОВI</v>
          </cell>
          <cell r="F245">
            <v>32747.6253</v>
          </cell>
          <cell r="G245">
            <v>32750.075000000001</v>
          </cell>
          <cell r="H245">
            <v>79182.378500000006</v>
          </cell>
          <cell r="I245">
            <v>79176.095199999996</v>
          </cell>
          <cell r="J245">
            <v>46426.020199999999</v>
          </cell>
          <cell r="K245">
            <v>0</v>
          </cell>
          <cell r="L245">
            <v>0</v>
          </cell>
          <cell r="M245">
            <v>7.0108899999999998</v>
          </cell>
          <cell r="N245">
            <v>-6.2833800000000002</v>
          </cell>
        </row>
        <row r="246">
          <cell r="B246">
            <v>13</v>
          </cell>
          <cell r="C246" t="str">
            <v>ЛЬВIВСЬКА ОБЛАСТЬ</v>
          </cell>
          <cell r="D246">
            <v>152388</v>
          </cell>
          <cell r="E246" t="str">
            <v>ВIДКРИТЕ АКЦIОНЕРНЕ ТОВАРИСТВО "НАФТОПЕРЕРОБНИЙ КОМПЛЕКС "ГАЛИЧИНА"</v>
          </cell>
          <cell r="F246">
            <v>143619.84899999999</v>
          </cell>
          <cell r="G246">
            <v>152113.995</v>
          </cell>
          <cell r="H246">
            <v>82245.151100000003</v>
          </cell>
          <cell r="I246">
            <v>75247.823999999993</v>
          </cell>
          <cell r="J246">
            <v>-76866.171000000002</v>
          </cell>
          <cell r="K246">
            <v>115.18777</v>
          </cell>
          <cell r="L246">
            <v>-90.916510000000002</v>
          </cell>
          <cell r="M246">
            <v>8645.1690400000007</v>
          </cell>
          <cell r="N246">
            <v>-6988.9161000000004</v>
          </cell>
        </row>
        <row r="247">
          <cell r="B247">
            <v>13</v>
          </cell>
          <cell r="C247" t="str">
            <v>ЛЬВIВСЬКА ОБЛАСТЬ</v>
          </cell>
          <cell r="D247">
            <v>383952</v>
          </cell>
          <cell r="E247" t="str">
            <v>ВIДКРИТЕ АКЦIОНЕРНЕ ТОВАРИСТВО "ЛЬВIВСЬКА ПИВОВАРНЯ"</v>
          </cell>
          <cell r="F247">
            <v>44233.784</v>
          </cell>
          <cell r="G247">
            <v>43777.906999999999</v>
          </cell>
          <cell r="H247">
            <v>58042.345800000003</v>
          </cell>
          <cell r="I247">
            <v>62373.004300000001</v>
          </cell>
          <cell r="J247">
            <v>18595.0972</v>
          </cell>
          <cell r="K247">
            <v>0</v>
          </cell>
          <cell r="L247">
            <v>0</v>
          </cell>
          <cell r="M247">
            <v>4392.0195400000002</v>
          </cell>
          <cell r="N247">
            <v>4330.48902</v>
          </cell>
        </row>
        <row r="248">
          <cell r="B248">
            <v>13</v>
          </cell>
          <cell r="C248" t="str">
            <v>ЛЬВIВСЬКА ОБЛАСТЬ</v>
          </cell>
          <cell r="D248">
            <v>131587</v>
          </cell>
          <cell r="E248" t="str">
            <v>ВIДКРИТЕ АКЦIОНЕРНЕ ТОВАРИСТВО "ЛЬВIВОБЛЕНЕРГО"</v>
          </cell>
          <cell r="F248">
            <v>45511.9856</v>
          </cell>
          <cell r="G248">
            <v>45919.129699999998</v>
          </cell>
          <cell r="H248">
            <v>58551.497300000003</v>
          </cell>
          <cell r="I248">
            <v>46755.0101</v>
          </cell>
          <cell r="J248">
            <v>835.88041999999996</v>
          </cell>
          <cell r="K248">
            <v>11932.3478</v>
          </cell>
          <cell r="L248">
            <v>11932.3478</v>
          </cell>
          <cell r="M248">
            <v>0.15966</v>
          </cell>
          <cell r="N248">
            <v>6.0699999999999997E-2</v>
          </cell>
        </row>
        <row r="249">
          <cell r="B249">
            <v>13</v>
          </cell>
          <cell r="C249" t="str">
            <v>ЛЬВIВСЬКА ОБЛАСТЬ</v>
          </cell>
          <cell r="D249">
            <v>382154</v>
          </cell>
          <cell r="E249" t="str">
            <v>ЗАКРИТЕ АКЦIОНЕРНЕ ТОВАРИСТВО "ЛЬВIВСЬКА КОНДИТЕРСЬКА ФIРМА "СВIТОЧ"</v>
          </cell>
          <cell r="F249">
            <v>19845.763599999998</v>
          </cell>
          <cell r="G249">
            <v>28508.387500000001</v>
          </cell>
          <cell r="H249">
            <v>35846.683299999997</v>
          </cell>
          <cell r="I249">
            <v>38392.742100000003</v>
          </cell>
          <cell r="J249">
            <v>9884.3545200000008</v>
          </cell>
          <cell r="K249">
            <v>0</v>
          </cell>
          <cell r="L249">
            <v>0</v>
          </cell>
          <cell r="M249">
            <v>2566.7158800000002</v>
          </cell>
          <cell r="N249">
            <v>2546.0526599999998</v>
          </cell>
        </row>
        <row r="250">
          <cell r="B250">
            <v>13</v>
          </cell>
          <cell r="C250" t="str">
            <v>ЛЬВIВСЬКА ОБЛАСТЬ</v>
          </cell>
          <cell r="D250">
            <v>22376504</v>
          </cell>
          <cell r="E250" t="str">
            <v>ЗАХ.IДНЕ ТУ ЗАКРИТЕ АКЦIОНЕРНЕ ТОВАРИСТВО "УКРАIНСЬКИЙ МОБIЛЬНИЙ ЗВ'ЯЗОК"</v>
          </cell>
          <cell r="F250">
            <v>28663.17</v>
          </cell>
          <cell r="G250">
            <v>28663.18</v>
          </cell>
          <cell r="H250">
            <v>37672.010999999999</v>
          </cell>
          <cell r="I250">
            <v>37672.010999999999</v>
          </cell>
          <cell r="J250">
            <v>9008.8310000000001</v>
          </cell>
          <cell r="K250">
            <v>0</v>
          </cell>
          <cell r="L250">
            <v>0</v>
          </cell>
          <cell r="M250">
            <v>1.4117599999999999</v>
          </cell>
          <cell r="N250">
            <v>0</v>
          </cell>
        </row>
        <row r="251">
          <cell r="B251">
            <v>13</v>
          </cell>
          <cell r="C251" t="str">
            <v>ЛЬВIВСЬКА ОБЛАСТЬ</v>
          </cell>
          <cell r="D251">
            <v>3348471</v>
          </cell>
          <cell r="E251" t="str">
            <v>ЛЬВIВСЬКЕ МIСЬКЕ КОМУНАЛЬНЕ ПIДПРИЄМСТВО "ЛЬВIВВОДОКАНАЛ"</v>
          </cell>
          <cell r="F251">
            <v>6512.5896400000001</v>
          </cell>
          <cell r="G251">
            <v>12495.075999999999</v>
          </cell>
          <cell r="H251">
            <v>13727.5707</v>
          </cell>
          <cell r="I251">
            <v>37642.721100000002</v>
          </cell>
          <cell r="J251">
            <v>25147.645100000002</v>
          </cell>
          <cell r="K251">
            <v>3297.14525</v>
          </cell>
          <cell r="L251">
            <v>-14322.947</v>
          </cell>
          <cell r="M251">
            <v>18.822900000000001</v>
          </cell>
          <cell r="N251">
            <v>18.822900000000001</v>
          </cell>
        </row>
        <row r="252">
          <cell r="B252">
            <v>13</v>
          </cell>
          <cell r="C252" t="str">
            <v>ЛЬВIВСЬКА ОБЛАСТЬ</v>
          </cell>
          <cell r="D252">
            <v>293025</v>
          </cell>
          <cell r="E252" t="str">
            <v>ВIДКРИТЕ АКЦIОНЕРНЕ ТОВАРИСТВО "МИКОЛАЇВЦЕМЕНТ"</v>
          </cell>
          <cell r="F252">
            <v>33125.089</v>
          </cell>
          <cell r="G252">
            <v>33060.486599999997</v>
          </cell>
          <cell r="H252">
            <v>35961.6391</v>
          </cell>
          <cell r="I252">
            <v>35913.184000000001</v>
          </cell>
          <cell r="J252">
            <v>2852.6973200000002</v>
          </cell>
          <cell r="K252">
            <v>0</v>
          </cell>
          <cell r="L252">
            <v>0</v>
          </cell>
          <cell r="M252">
            <v>36.808909999999997</v>
          </cell>
          <cell r="N252">
            <v>-54.28295</v>
          </cell>
        </row>
        <row r="253">
          <cell r="B253">
            <v>13</v>
          </cell>
          <cell r="C253" t="str">
            <v>ЛЬВIВСЬКА ОБЛАСТЬ</v>
          </cell>
          <cell r="D253">
            <v>25560533</v>
          </cell>
          <cell r="E253" t="str">
            <v>ФIЛIЯ ДОЧIРНЬОЇ КОМПАНIЇ "УКРГАЗВИДОБУВАННЯ" НАЦIОНАЛЬНОЇ АКЦIОНЕРНОЇ КОМПАНIЇ "НАФТОГАЗУКРАЇНИ" ГАЗОПРОМИСЛОВЕ УПРАВЛIННЯ "ЛЬВIВГАЗВИДОБУВАННЯ"</v>
          </cell>
          <cell r="F253">
            <v>49604.645700000001</v>
          </cell>
          <cell r="G253">
            <v>53654.351300000002</v>
          </cell>
          <cell r="H253">
            <v>2725.1300999999999</v>
          </cell>
          <cell r="I253">
            <v>25551.07</v>
          </cell>
          <cell r="J253">
            <v>-28103.280999999999</v>
          </cell>
          <cell r="K253">
            <v>4752.2016700000004</v>
          </cell>
          <cell r="L253">
            <v>-22749.924999999999</v>
          </cell>
          <cell r="M253">
            <v>11.8788</v>
          </cell>
          <cell r="N253">
            <v>11.76934</v>
          </cell>
        </row>
        <row r="254">
          <cell r="B254">
            <v>13</v>
          </cell>
          <cell r="C254" t="str">
            <v>ЛЬВIВСЬКА ОБЛАСТЬ</v>
          </cell>
          <cell r="D254">
            <v>22402928</v>
          </cell>
          <cell r="E254" t="str">
            <v>СПIЛЬНЕ ПIДПРИЄМСТВО "БОРИСЛАВСЬКА НАФТОВА КОМПАНIЯ" (У ФОРМI ТОВАРИСТВА З ОБМЕЖЕНОЮ ВIДПОВIДАЛЬНIСТЮ)</v>
          </cell>
          <cell r="F254">
            <v>12764.2991</v>
          </cell>
          <cell r="G254">
            <v>12756.492</v>
          </cell>
          <cell r="H254">
            <v>19901.208900000001</v>
          </cell>
          <cell r="I254">
            <v>21140.606800000001</v>
          </cell>
          <cell r="J254">
            <v>8384.1147600000004</v>
          </cell>
          <cell r="K254">
            <v>0</v>
          </cell>
          <cell r="L254">
            <v>0</v>
          </cell>
          <cell r="M254">
            <v>1266.73605</v>
          </cell>
          <cell r="N254">
            <v>1236.64941</v>
          </cell>
        </row>
        <row r="255">
          <cell r="B255">
            <v>13</v>
          </cell>
          <cell r="C255" t="str">
            <v>ЛЬВIВСЬКА ОБЛАСТЬ</v>
          </cell>
          <cell r="D255">
            <v>25558625</v>
          </cell>
          <cell r="E255" t="str">
            <v>УПРАВЛIННЯ КОМУНАЛЬНОГО МАЙНА ЛЬВIВСЬКОЇ МIСЬКОЇ РАДИ</v>
          </cell>
          <cell r="F255">
            <v>2095.2289999999998</v>
          </cell>
          <cell r="G255">
            <v>2096.6786200000001</v>
          </cell>
          <cell r="H255">
            <v>17216.726999999999</v>
          </cell>
          <cell r="I255">
            <v>17752.863499999999</v>
          </cell>
          <cell r="J255">
            <v>15656.1849</v>
          </cell>
          <cell r="K255">
            <v>0</v>
          </cell>
          <cell r="L255">
            <v>0</v>
          </cell>
          <cell r="M255">
            <v>541.63807999999995</v>
          </cell>
          <cell r="N255">
            <v>536.13652999999999</v>
          </cell>
        </row>
        <row r="256">
          <cell r="B256">
            <v>13</v>
          </cell>
          <cell r="C256" t="str">
            <v>ЛЬВIВСЬКА ОБЛАСТЬ</v>
          </cell>
          <cell r="D256">
            <v>31804036</v>
          </cell>
          <cell r="E256" t="str">
            <v>ТОВАРИСТВО З ОБМЕЖЕНОЮ ВIДПОВIДАЛЬНIСТЮ"НАУКОВО-ВИРОБНИЧЕ ПIДПРИЄМСТВО"ГЕТЬМАН"</v>
          </cell>
          <cell r="F256">
            <v>9970.8832399999992</v>
          </cell>
          <cell r="G256">
            <v>8858.8969500000003</v>
          </cell>
          <cell r="H256">
            <v>14932.737300000001</v>
          </cell>
          <cell r="I256">
            <v>16338.843000000001</v>
          </cell>
          <cell r="J256">
            <v>7479.94607</v>
          </cell>
          <cell r="K256">
            <v>0</v>
          </cell>
          <cell r="L256">
            <v>0</v>
          </cell>
          <cell r="M256">
            <v>1165.8349000000001</v>
          </cell>
          <cell r="N256">
            <v>754.31435999999997</v>
          </cell>
        </row>
        <row r="257">
          <cell r="B257">
            <v>13</v>
          </cell>
          <cell r="C257" t="str">
            <v>ЛЬВIВСЬКА ОБЛАСТЬ</v>
          </cell>
          <cell r="D257">
            <v>740599</v>
          </cell>
          <cell r="E257" t="str">
            <v>ВIДКРИТЕ АКЦIОНЕРНЕ ТОВАРИСТВО "ЛЬВIВСЬКИЙ ЛОКОМОТИВОРЕМОНТНИЙ ЗАВОД"</v>
          </cell>
          <cell r="F257">
            <v>6672.4114</v>
          </cell>
          <cell r="G257">
            <v>6717.4961800000001</v>
          </cell>
          <cell r="H257">
            <v>11553.511699999999</v>
          </cell>
          <cell r="I257">
            <v>12615.092199999999</v>
          </cell>
          <cell r="J257">
            <v>5897.5959800000001</v>
          </cell>
          <cell r="K257">
            <v>0</v>
          </cell>
          <cell r="L257">
            <v>0</v>
          </cell>
          <cell r="M257">
            <v>1109.6353899999999</v>
          </cell>
          <cell r="N257">
            <v>1061.58051</v>
          </cell>
        </row>
        <row r="258">
          <cell r="B258">
            <v>13</v>
          </cell>
          <cell r="C258" t="str">
            <v>ЛЬВIВСЬКА ОБЛАСТЬ</v>
          </cell>
          <cell r="D258">
            <v>7684556</v>
          </cell>
          <cell r="E258" t="str">
            <v>ДЕРЖАВНЕ ПIДПРИЄМСТВО МIНIСТЕРСТВА ОБОРОНИ УКРАЇНИ "ЛЬВIВСЬКИЙ ДЕРЖАВНИЙ АВIАЦIЙНО-РЕМОНТНИЙ ЗАВОД"</v>
          </cell>
          <cell r="F258">
            <v>3305.63024</v>
          </cell>
          <cell r="G258">
            <v>4243.3061200000002</v>
          </cell>
          <cell r="H258">
            <v>-678.05754000000002</v>
          </cell>
          <cell r="I258">
            <v>11373.2551</v>
          </cell>
          <cell r="J258">
            <v>7129.9489299999996</v>
          </cell>
          <cell r="K258">
            <v>0</v>
          </cell>
          <cell r="L258">
            <v>0</v>
          </cell>
          <cell r="M258">
            <v>13144.9822</v>
          </cell>
          <cell r="N258">
            <v>12051.2063</v>
          </cell>
        </row>
        <row r="259">
          <cell r="B259">
            <v>13</v>
          </cell>
          <cell r="C259" t="str">
            <v>ЛЬВIВСЬКА ОБЛАСТЬ</v>
          </cell>
          <cell r="D259">
            <v>13816938</v>
          </cell>
          <cell r="E259" t="str">
            <v>ТОВАРИСТВО З ОБМЕЖЕНОЮ ВIДПОВIДАЛЬНIСТЮ "ТОРГОВО-ПРОМИСЛОВА КОМПАНIЯ"</v>
          </cell>
          <cell r="F259">
            <v>3108.2705700000001</v>
          </cell>
          <cell r="G259">
            <v>3152.9765600000001</v>
          </cell>
          <cell r="H259">
            <v>9103.7183299999997</v>
          </cell>
          <cell r="I259">
            <v>11349.365900000001</v>
          </cell>
          <cell r="J259">
            <v>8196.3893200000002</v>
          </cell>
          <cell r="K259">
            <v>0</v>
          </cell>
          <cell r="L259">
            <v>0</v>
          </cell>
          <cell r="M259">
            <v>2244.31835</v>
          </cell>
          <cell r="N259">
            <v>2217.6194</v>
          </cell>
        </row>
        <row r="260">
          <cell r="B260">
            <v>13</v>
          </cell>
          <cell r="C260" t="str">
            <v>ЛЬВIВСЬКА ОБЛАСТЬ</v>
          </cell>
          <cell r="D260">
            <v>20770332</v>
          </cell>
          <cell r="E260" t="str">
            <v>ДЕРЖАВНЕ ПIДПРИЄМСТВО "СТРИЙСЬКИЙ ВАГОНОРЕМОНТНИЙ ЗАВОД"</v>
          </cell>
          <cell r="F260">
            <v>7350.7417100000002</v>
          </cell>
          <cell r="G260">
            <v>7351.8460299999997</v>
          </cell>
          <cell r="H260">
            <v>10563.466</v>
          </cell>
          <cell r="I260">
            <v>11242.2017</v>
          </cell>
          <cell r="J260">
            <v>3890.35565</v>
          </cell>
          <cell r="K260">
            <v>0</v>
          </cell>
          <cell r="L260">
            <v>0</v>
          </cell>
          <cell r="M260">
            <v>682.84834999999998</v>
          </cell>
          <cell r="N260">
            <v>678.73505</v>
          </cell>
        </row>
        <row r="261">
          <cell r="B261">
            <v>13</v>
          </cell>
          <cell r="C261" t="str">
            <v>ЛЬВIВСЬКА ОБЛАСТЬ</v>
          </cell>
          <cell r="D261">
            <v>26306989</v>
          </cell>
          <cell r="E261" t="str">
            <v>ЛЬВIВСЬКА ФIЛIЯ ЗАКРИТОГО АКЦIОНЕРНОГО ТОВАРИСТВА "УКРАIНСЬКИЙ МОБIЛЬНИЙ ЗВ'ЯЗОК"</v>
          </cell>
          <cell r="F261">
            <v>6804.64</v>
          </cell>
          <cell r="G261">
            <v>6804.665</v>
          </cell>
          <cell r="H261">
            <v>9613.3240000000005</v>
          </cell>
          <cell r="I261">
            <v>9613.3240000000005</v>
          </cell>
          <cell r="J261">
            <v>2808.6590000000001</v>
          </cell>
          <cell r="K261">
            <v>0</v>
          </cell>
          <cell r="L261">
            <v>0</v>
          </cell>
          <cell r="M261">
            <v>1.45434</v>
          </cell>
          <cell r="N261">
            <v>0</v>
          </cell>
        </row>
        <row r="262">
          <cell r="B262">
            <v>14</v>
          </cell>
          <cell r="C262" t="str">
            <v>МИКОЛАЇВСЬКА ОБЛАСТЬ</v>
          </cell>
          <cell r="D262">
            <v>25883682</v>
          </cell>
          <cell r="E262" t="str">
            <v>МИКОЛАЇВСЬКЕ ВIДДIЛЕННЯ ВIДКРИТОГО АКЦIОНЕРНОГО ТОВАРИСТВА "САН IНТЕРБРЮ УКРАЇНА"</v>
          </cell>
          <cell r="F262">
            <v>2275.8000000000002</v>
          </cell>
          <cell r="G262">
            <v>2280.6999999999998</v>
          </cell>
          <cell r="H262">
            <v>75154.117599999998</v>
          </cell>
          <cell r="I262">
            <v>75114.920299999998</v>
          </cell>
          <cell r="J262">
            <v>72834.220300000001</v>
          </cell>
          <cell r="K262">
            <v>0</v>
          </cell>
          <cell r="L262">
            <v>0</v>
          </cell>
          <cell r="M262">
            <v>2.1868500000000002</v>
          </cell>
          <cell r="N262">
            <v>-2.7131500000000002</v>
          </cell>
        </row>
        <row r="263">
          <cell r="B263">
            <v>14</v>
          </cell>
          <cell r="C263" t="str">
            <v>МИКОЛАЇВСЬКА ОБЛАСТЬ</v>
          </cell>
          <cell r="D263">
            <v>32573503</v>
          </cell>
          <cell r="E263" t="str">
            <v>ТОВАРИСТВО З ОБМЕЖЕНОЮ ВIДПОВIДАЛЬНIСТЮ "IНТЕРIОР"</v>
          </cell>
          <cell r="F263">
            <v>0</v>
          </cell>
          <cell r="G263">
            <v>0</v>
          </cell>
          <cell r="H263">
            <v>51523.679799999998</v>
          </cell>
          <cell r="I263">
            <v>51497.270499999999</v>
          </cell>
          <cell r="J263">
            <v>51497.270499999999</v>
          </cell>
          <cell r="K263">
            <v>0</v>
          </cell>
          <cell r="L263">
            <v>0</v>
          </cell>
          <cell r="M263">
            <v>27.4025</v>
          </cell>
          <cell r="N263">
            <v>27.4025</v>
          </cell>
        </row>
        <row r="264">
          <cell r="B264">
            <v>14</v>
          </cell>
          <cell r="C264" t="str">
            <v>МИКОЛАЇВСЬКА ОБЛАСТЬ</v>
          </cell>
          <cell r="D264">
            <v>20915546</v>
          </cell>
          <cell r="E264" t="str">
            <v>ВIДОКРЕМЛЕНИЙ ПIДРОЗДIЛ "ЮЖНОУКРАЇНСЬКА АТОМНА ЕЛЕКТРОСТАНЦIЯ" ДЕРЖАВНОГО ПIДПРИЄМСТВА "НАЦIОНАЛЬНА АТОМНА ЕНЕРГОГЕНЕРУЮЧА КОМПАНIЯ "ЕНЕРГОАТОМ"</v>
          </cell>
          <cell r="F264">
            <v>57602.108399999997</v>
          </cell>
          <cell r="G264">
            <v>53593.5674</v>
          </cell>
          <cell r="H264">
            <v>84369.920899999997</v>
          </cell>
          <cell r="I264">
            <v>45290.538500000002</v>
          </cell>
          <cell r="J264">
            <v>-8303.0288</v>
          </cell>
          <cell r="K264">
            <v>0</v>
          </cell>
          <cell r="L264">
            <v>0</v>
          </cell>
          <cell r="M264">
            <v>3472.3939399999999</v>
          </cell>
          <cell r="N264">
            <v>-31611.276000000002</v>
          </cell>
        </row>
        <row r="265">
          <cell r="B265">
            <v>14</v>
          </cell>
          <cell r="C265" t="str">
            <v>МИКОЛАЇВСЬКА ОБЛАСТЬ</v>
          </cell>
          <cell r="D265">
            <v>33969212</v>
          </cell>
          <cell r="E265" t="str">
            <v>ДЕРЖАВНЕ ПIДПРИЄМСТВО "ДЕРЖАВНА МОРСЬКА ЛОЦМАНСЬКА СЛУЖБА"</v>
          </cell>
          <cell r="F265">
            <v>0</v>
          </cell>
          <cell r="G265">
            <v>0</v>
          </cell>
          <cell r="H265">
            <v>40705.259100000003</v>
          </cell>
          <cell r="I265">
            <v>41518.784800000001</v>
          </cell>
          <cell r="J265">
            <v>41518.784800000001</v>
          </cell>
          <cell r="K265">
            <v>0</v>
          </cell>
          <cell r="L265">
            <v>0</v>
          </cell>
          <cell r="M265">
            <v>813.52566999999999</v>
          </cell>
          <cell r="N265">
            <v>813.52566999999999</v>
          </cell>
        </row>
        <row r="266">
          <cell r="B266">
            <v>14</v>
          </cell>
          <cell r="C266" t="str">
            <v>МИКОЛАЇВСЬКА ОБЛАСТЬ</v>
          </cell>
          <cell r="D266">
            <v>30850377</v>
          </cell>
          <cell r="E266" t="str">
            <v>ТОВАРИСТВО З ОБМЕЖЕНОЮ ВIДПОВIДАЛЬНIСТЮ "СЕЛТIК"</v>
          </cell>
          <cell r="F266">
            <v>0</v>
          </cell>
          <cell r="G266">
            <v>0</v>
          </cell>
          <cell r="H266">
            <v>40424.054400000001</v>
          </cell>
          <cell r="I266">
            <v>40436.641100000001</v>
          </cell>
          <cell r="J266">
            <v>40436.641100000001</v>
          </cell>
          <cell r="K266">
            <v>0</v>
          </cell>
          <cell r="L266">
            <v>0</v>
          </cell>
          <cell r="M266">
            <v>21.744820000000001</v>
          </cell>
          <cell r="N266">
            <v>21.744820000000001</v>
          </cell>
        </row>
        <row r="267">
          <cell r="B267">
            <v>14</v>
          </cell>
          <cell r="C267" t="str">
            <v>МИКОЛАЇВСЬКА ОБЛАСТЬ</v>
          </cell>
          <cell r="D267">
            <v>1125608</v>
          </cell>
          <cell r="E267" t="str">
            <v>ДЕРЖАВНЕ ПIДПРИЄМСТВО "МИКОЛАЇВСЬКИЙ МОРСЬКИЙ ТОРГОВЕЛЬНИЙ ПОРТ"</v>
          </cell>
          <cell r="F267">
            <v>18437.488600000001</v>
          </cell>
          <cell r="G267">
            <v>11794.194799999999</v>
          </cell>
          <cell r="H267">
            <v>23942.261299999998</v>
          </cell>
          <cell r="I267">
            <v>24713.692899999998</v>
          </cell>
          <cell r="J267">
            <v>12919.498100000001</v>
          </cell>
          <cell r="K267">
            <v>0</v>
          </cell>
          <cell r="L267">
            <v>0</v>
          </cell>
          <cell r="M267">
            <v>853.10037</v>
          </cell>
          <cell r="N267">
            <v>771.39395000000002</v>
          </cell>
        </row>
        <row r="268">
          <cell r="B268">
            <v>14</v>
          </cell>
          <cell r="C268" t="str">
            <v>МИКОЛАЇВСЬКА ОБЛАСТЬ</v>
          </cell>
          <cell r="D268">
            <v>25374003</v>
          </cell>
          <cell r="E268" t="str">
            <v>ДЕРЖАВНЕ ПIДПРИЄМСТВО "ДЕЛЬТА-ЛОЦМАН"</v>
          </cell>
          <cell r="F268">
            <v>57794.766199999998</v>
          </cell>
          <cell r="G268">
            <v>51143.781199999998</v>
          </cell>
          <cell r="H268">
            <v>18614.721600000001</v>
          </cell>
          <cell r="I268">
            <v>19379.800800000001</v>
          </cell>
          <cell r="J268">
            <v>-31763.98</v>
          </cell>
          <cell r="K268">
            <v>0</v>
          </cell>
          <cell r="L268">
            <v>0</v>
          </cell>
          <cell r="M268">
            <v>769.41981999999996</v>
          </cell>
          <cell r="N268">
            <v>765.07924000000003</v>
          </cell>
        </row>
        <row r="269">
          <cell r="B269">
            <v>14</v>
          </cell>
          <cell r="C269" t="str">
            <v>МИКОЛАЇВСЬКА ОБЛАСТЬ</v>
          </cell>
          <cell r="D269">
            <v>30348775</v>
          </cell>
          <cell r="E269" t="str">
            <v>ДОЧIРНЄ ПIДПРИЄМСТВО "ТОРГОВЫЙ ДОМ "САНДОРА" ТОВАРИСТВА З ОБМЕЖЕНОЮ ВIДПОВIДАЛЬНIСТЮ "САНДОРА"</v>
          </cell>
          <cell r="F269">
            <v>11420.468500000001</v>
          </cell>
          <cell r="G269">
            <v>11123.1204</v>
          </cell>
          <cell r="H269">
            <v>16203.7817</v>
          </cell>
          <cell r="I269">
            <v>18532.411499999998</v>
          </cell>
          <cell r="J269">
            <v>7409.2910899999997</v>
          </cell>
          <cell r="K269">
            <v>0</v>
          </cell>
          <cell r="L269">
            <v>0</v>
          </cell>
          <cell r="M269">
            <v>2074.3185600000002</v>
          </cell>
          <cell r="N269">
            <v>2073.8595</v>
          </cell>
        </row>
        <row r="270">
          <cell r="B270">
            <v>14</v>
          </cell>
          <cell r="C270" t="str">
            <v>МИКОЛАЇВСЬКА ОБЛАСТЬ</v>
          </cell>
          <cell r="D270">
            <v>293031</v>
          </cell>
          <cell r="E270" t="str">
            <v>ВIДКРИТЕ АКЦIОНЕРНЕ ТОВАРИСТВО "ЮГЦЕМЕНТ"</v>
          </cell>
          <cell r="F270">
            <v>8199.1369900000009</v>
          </cell>
          <cell r="G270">
            <v>7932.39635</v>
          </cell>
          <cell r="H270">
            <v>17792.042600000001</v>
          </cell>
          <cell r="I270">
            <v>18060.2264</v>
          </cell>
          <cell r="J270">
            <v>10127.83</v>
          </cell>
          <cell r="K270">
            <v>0</v>
          </cell>
          <cell r="L270">
            <v>0</v>
          </cell>
          <cell r="M270">
            <v>466.43884000000003</v>
          </cell>
          <cell r="N270">
            <v>268.11444</v>
          </cell>
        </row>
        <row r="271">
          <cell r="B271">
            <v>14</v>
          </cell>
          <cell r="C271" t="str">
            <v>МИКОЛАЇВСЬКА ОБЛАСТЬ</v>
          </cell>
          <cell r="D271">
            <v>22430008</v>
          </cell>
          <cell r="E271" t="str">
            <v>ТОВАРИСТВО З ОБМЕЖЕНОЮ ВIДПОВIДАЛЬНIСТЮ "САНДОРА"</v>
          </cell>
          <cell r="F271">
            <v>21409.895199999999</v>
          </cell>
          <cell r="G271">
            <v>21506.293699999998</v>
          </cell>
          <cell r="H271">
            <v>19829.6234</v>
          </cell>
          <cell r="I271">
            <v>17527.161599999999</v>
          </cell>
          <cell r="J271">
            <v>-3979.1320999999998</v>
          </cell>
          <cell r="K271">
            <v>0</v>
          </cell>
          <cell r="L271">
            <v>0</v>
          </cell>
          <cell r="M271">
            <v>4943.2198600000002</v>
          </cell>
          <cell r="N271">
            <v>-2813.0264000000002</v>
          </cell>
        </row>
        <row r="272">
          <cell r="B272">
            <v>14</v>
          </cell>
          <cell r="C272" t="str">
            <v>МИКОЛАЇВСЬКА ОБЛАСТЬ</v>
          </cell>
          <cell r="D272">
            <v>374605</v>
          </cell>
          <cell r="E272" t="str">
            <v>АКЦIОНЕРНЕ ТОВАРИСТВО МИКОЛАЇВСЬКIЙ ПИВЗАВОД "ЯНТАР"</v>
          </cell>
          <cell r="F272">
            <v>77241.960099999997</v>
          </cell>
          <cell r="G272">
            <v>77314.467199999999</v>
          </cell>
          <cell r="H272">
            <v>6260.9024799999997</v>
          </cell>
          <cell r="I272">
            <v>13686.2304</v>
          </cell>
          <cell r="J272">
            <v>-63628.237000000001</v>
          </cell>
          <cell r="K272">
            <v>0</v>
          </cell>
          <cell r="L272">
            <v>0</v>
          </cell>
          <cell r="M272">
            <v>0</v>
          </cell>
          <cell r="N272">
            <v>-117.90164</v>
          </cell>
        </row>
        <row r="273">
          <cell r="B273">
            <v>14</v>
          </cell>
          <cell r="C273" t="str">
            <v>МИКОЛАЇВСЬКА ОБЛАСТЬ</v>
          </cell>
          <cell r="D273">
            <v>19290012</v>
          </cell>
          <cell r="E273" t="str">
            <v>СПЕЦIАЛIЗОВАНИЙ МОРСЬКИЙ ПОРТ "ОКТЯБРЬСК"</v>
          </cell>
          <cell r="F273">
            <v>10032.1301</v>
          </cell>
          <cell r="G273">
            <v>9985.3714299999992</v>
          </cell>
          <cell r="H273">
            <v>10466.9781</v>
          </cell>
          <cell r="I273">
            <v>10542.0867</v>
          </cell>
          <cell r="J273">
            <v>556.71523000000002</v>
          </cell>
          <cell r="K273">
            <v>0</v>
          </cell>
          <cell r="L273">
            <v>0</v>
          </cell>
          <cell r="M273">
            <v>340.96427999999997</v>
          </cell>
          <cell r="N273">
            <v>75.108599999999996</v>
          </cell>
        </row>
        <row r="274">
          <cell r="B274">
            <v>14</v>
          </cell>
          <cell r="C274" t="str">
            <v>МИКОЛАЇВСЬКА ОБЛАСТЬ</v>
          </cell>
          <cell r="D274">
            <v>414090</v>
          </cell>
          <cell r="E274" t="str">
            <v>ВIДКРИТЕ АКЦIОНЕРНЕ ТОВАРИСТВО "ЗЕЛЕНИЙ ГАЙ"</v>
          </cell>
          <cell r="F274">
            <v>7394.3354600000002</v>
          </cell>
          <cell r="G274">
            <v>4305.90553</v>
          </cell>
          <cell r="H274">
            <v>7910.8354399999998</v>
          </cell>
          <cell r="I274">
            <v>8846.5631900000008</v>
          </cell>
          <cell r="J274">
            <v>4540.6576599999999</v>
          </cell>
          <cell r="K274">
            <v>0</v>
          </cell>
          <cell r="L274">
            <v>0</v>
          </cell>
          <cell r="M274">
            <v>617.38264000000004</v>
          </cell>
          <cell r="N274">
            <v>262.31056999999998</v>
          </cell>
        </row>
        <row r="275">
          <cell r="B275">
            <v>14</v>
          </cell>
          <cell r="C275" t="str">
            <v>МИКОЛАЇВСЬКА ОБЛАСТЬ</v>
          </cell>
          <cell r="D275">
            <v>30900540</v>
          </cell>
          <cell r="E275" t="str">
            <v>ДЕРЖАВНЕ ПIДПРИЄМСТВО "ДНIПРО-БУЗЬКИЙ МОРСЬКИЙ ТОРГОВЕЛЬНИЙ ПОРТ"</v>
          </cell>
          <cell r="F275">
            <v>6574.0845200000003</v>
          </cell>
          <cell r="G275">
            <v>6249.6949999999997</v>
          </cell>
          <cell r="H275">
            <v>8286.7720200000003</v>
          </cell>
          <cell r="I275">
            <v>8306.8525000000009</v>
          </cell>
          <cell r="J275">
            <v>2057.1574999999998</v>
          </cell>
          <cell r="K275">
            <v>0</v>
          </cell>
          <cell r="L275">
            <v>0</v>
          </cell>
          <cell r="M275">
            <v>256.99522000000002</v>
          </cell>
          <cell r="N275">
            <v>20.080490000000001</v>
          </cell>
        </row>
        <row r="276">
          <cell r="B276">
            <v>14</v>
          </cell>
          <cell r="C276" t="str">
            <v>МИКОЛАЇВСЬКА ОБЛАСТЬ</v>
          </cell>
          <cell r="D276">
            <v>31764816</v>
          </cell>
          <cell r="E276" t="str">
            <v>ТОВАРИСТВО З ОБМЕЖЕНОЮ ВIДПОВIДАЛЬНIСТЮ "ТЕХНОТОРГ-ДОН"</v>
          </cell>
          <cell r="F276">
            <v>3607.5313099999998</v>
          </cell>
          <cell r="G276">
            <v>4572.3802299999998</v>
          </cell>
          <cell r="H276">
            <v>8367.4824700000008</v>
          </cell>
          <cell r="I276">
            <v>7467.96958</v>
          </cell>
          <cell r="J276">
            <v>2895.5893500000002</v>
          </cell>
          <cell r="K276">
            <v>0</v>
          </cell>
          <cell r="L276">
            <v>0</v>
          </cell>
          <cell r="M276">
            <v>57.27563</v>
          </cell>
          <cell r="N276">
            <v>-900.49689000000001</v>
          </cell>
        </row>
        <row r="277">
          <cell r="B277">
            <v>14</v>
          </cell>
          <cell r="C277" t="str">
            <v>МИКОЛАЇВСЬКА ОБЛАСТЬ</v>
          </cell>
          <cell r="D277">
            <v>23624594</v>
          </cell>
          <cell r="E277" t="str">
            <v>ЗАКРИТЕ АКЦIОНЕРНЕ ТОВАРИСТВО "ЛАКТАЛIС-МИКОЛАЇВ"</v>
          </cell>
          <cell r="F277">
            <v>7761.1789900000003</v>
          </cell>
          <cell r="G277">
            <v>7203.9843899999996</v>
          </cell>
          <cell r="H277">
            <v>6946.7322000000004</v>
          </cell>
          <cell r="I277">
            <v>6659.9588400000002</v>
          </cell>
          <cell r="J277">
            <v>-544.02554999999995</v>
          </cell>
          <cell r="K277">
            <v>0</v>
          </cell>
          <cell r="L277">
            <v>0</v>
          </cell>
          <cell r="M277">
            <v>11.313330000000001</v>
          </cell>
          <cell r="N277">
            <v>11.313330000000001</v>
          </cell>
        </row>
        <row r="278">
          <cell r="B278">
            <v>14</v>
          </cell>
          <cell r="C278" t="str">
            <v>МИКОЛАЇВСЬКА ОБЛАСТЬ</v>
          </cell>
          <cell r="D278">
            <v>31821381</v>
          </cell>
          <cell r="E278" t="str">
            <v>ДЕРЖАВНЕ ПIДПРИЄМСТВО "НАУКОВО-ВИРОБНИЧИЙ КОМПЛЕКС ГАЗОТУРБОБУДУВАННЯ "ЗОРЯ" - "МАШПРОЕКТ"</v>
          </cell>
          <cell r="F278">
            <v>59747.725599999998</v>
          </cell>
          <cell r="G278">
            <v>50665.145100000002</v>
          </cell>
          <cell r="H278">
            <v>-3347.0682999999999</v>
          </cell>
          <cell r="I278">
            <v>6627.7020199999997</v>
          </cell>
          <cell r="J278">
            <v>-44037.442999999999</v>
          </cell>
          <cell r="K278">
            <v>0</v>
          </cell>
          <cell r="L278">
            <v>0</v>
          </cell>
          <cell r="M278">
            <v>13524.4341</v>
          </cell>
          <cell r="N278">
            <v>7901.4078</v>
          </cell>
        </row>
        <row r="279">
          <cell r="B279">
            <v>14</v>
          </cell>
          <cell r="C279" t="str">
            <v>МИКОЛАЇВСЬКА ОБЛАСТЬ</v>
          </cell>
          <cell r="D279">
            <v>413966</v>
          </cell>
          <cell r="E279" t="str">
            <v>ВIДКРИТЕ АКЦIОНЕРНЕ ТОВАРИСТВО "КОБЛЕВО"</v>
          </cell>
          <cell r="F279">
            <v>5389.5426200000002</v>
          </cell>
          <cell r="G279">
            <v>5440.4792299999999</v>
          </cell>
          <cell r="H279">
            <v>5577.2959499999997</v>
          </cell>
          <cell r="I279">
            <v>6357.6900999999998</v>
          </cell>
          <cell r="J279">
            <v>917.21087</v>
          </cell>
          <cell r="K279">
            <v>0</v>
          </cell>
          <cell r="L279">
            <v>0</v>
          </cell>
          <cell r="M279">
            <v>462.30013000000002</v>
          </cell>
          <cell r="N279">
            <v>275.35194000000001</v>
          </cell>
        </row>
        <row r="280">
          <cell r="B280">
            <v>14</v>
          </cell>
          <cell r="C280" t="str">
            <v>МИКОЛАЇВСЬКА ОБЛАСТЬ</v>
          </cell>
          <cell r="D280">
            <v>31159920</v>
          </cell>
          <cell r="E280" t="str">
            <v>ДОЧIРНЄ ПIДПРИЄМСТВО "МИКОЛАЇВСЬКИЙ ОБЛАВТОДОР" ВIДКРИТОГО АКЦIОНЕРНОГО ТОВАРИСТВА "ДЕРЖАВНА АКЦIОНЕРНА КОМПАНIЯ" АВТОМОБIЛЬНI ДОРОГИ УКРАЇНИ"</v>
          </cell>
          <cell r="F280">
            <v>2907.7649500000002</v>
          </cell>
          <cell r="G280">
            <v>3112.8831599999999</v>
          </cell>
          <cell r="H280">
            <v>6407.9202299999997</v>
          </cell>
          <cell r="I280">
            <v>6283.3458199999995</v>
          </cell>
          <cell r="J280">
            <v>3170.4626600000001</v>
          </cell>
          <cell r="K280">
            <v>0</v>
          </cell>
          <cell r="L280">
            <v>-21.569669999999999</v>
          </cell>
          <cell r="M280">
            <v>31.191780000000001</v>
          </cell>
          <cell r="N280">
            <v>-162.9675</v>
          </cell>
        </row>
        <row r="281">
          <cell r="B281">
            <v>14</v>
          </cell>
          <cell r="C281" t="str">
            <v>МИКОЛАЇВСЬКА ОБЛАСТЬ</v>
          </cell>
          <cell r="D281">
            <v>24779442</v>
          </cell>
          <cell r="E281" t="str">
            <v>МИКОЛАЇСЬКА ОБЛАСНА ДИРЕКЦIЯ АКЦIОНЕРНОГО ПОШТОВО-ПЕНСIЙНОГО БАНКУ "АВАЛЬ"</v>
          </cell>
          <cell r="F281">
            <v>507.16930000000002</v>
          </cell>
          <cell r="G281">
            <v>504.97451000000001</v>
          </cell>
          <cell r="H281">
            <v>6024.6675400000004</v>
          </cell>
          <cell r="I281">
            <v>6024.6553299999996</v>
          </cell>
          <cell r="J281">
            <v>5519.6808199999996</v>
          </cell>
          <cell r="K281">
            <v>0</v>
          </cell>
          <cell r="L281">
            <v>0</v>
          </cell>
          <cell r="M281">
            <v>1.0000000000000001E-5</v>
          </cell>
          <cell r="N281">
            <v>-1.221E-2</v>
          </cell>
        </row>
        <row r="282">
          <cell r="B282">
            <v>15</v>
          </cell>
          <cell r="C282" t="str">
            <v>ОДЕСЬКА ОБЛАСТЬ</v>
          </cell>
          <cell r="D282">
            <v>1071315</v>
          </cell>
          <cell r="E282" t="str">
            <v>ОДЕСЬКА ЗАЛIЗНИЦЯ</v>
          </cell>
          <cell r="F282">
            <v>368663.64600000001</v>
          </cell>
          <cell r="G282">
            <v>370444.16899999999</v>
          </cell>
          <cell r="H282">
            <v>256510.16800000001</v>
          </cell>
          <cell r="I282">
            <v>261259.524</v>
          </cell>
          <cell r="J282">
            <v>-109184.64</v>
          </cell>
          <cell r="K282">
            <v>0</v>
          </cell>
          <cell r="L282">
            <v>0</v>
          </cell>
          <cell r="M282">
            <v>6606.5698199999997</v>
          </cell>
          <cell r="N282">
            <v>4591.5091700000003</v>
          </cell>
        </row>
        <row r="283">
          <cell r="B283">
            <v>15</v>
          </cell>
          <cell r="C283" t="str">
            <v>ОДЕСЬКА ОБЛАСТЬ</v>
          </cell>
          <cell r="D283">
            <v>1125666</v>
          </cell>
          <cell r="E283" t="str">
            <v>ДЕРЖАВНЕ ПIДПРИЄМСТВО "ОДЕСЬКИЙ МОРСЬКИЙ ТОРГОВЕЛЬНИЙ ПОРТ"</v>
          </cell>
          <cell r="F283">
            <v>107429.829</v>
          </cell>
          <cell r="G283">
            <v>96712.087299999999</v>
          </cell>
          <cell r="H283">
            <v>153782.09599999999</v>
          </cell>
          <cell r="I283">
            <v>162180.39499999999</v>
          </cell>
          <cell r="J283">
            <v>65468.308100000002</v>
          </cell>
          <cell r="K283">
            <v>0</v>
          </cell>
          <cell r="L283">
            <v>0</v>
          </cell>
          <cell r="M283">
            <v>17461.107599999999</v>
          </cell>
          <cell r="N283">
            <v>8376.1820200000002</v>
          </cell>
        </row>
        <row r="284">
          <cell r="B284">
            <v>15</v>
          </cell>
          <cell r="C284" t="str">
            <v>ОДЕСЬКА ОБЛАСТЬ</v>
          </cell>
          <cell r="D284">
            <v>206539</v>
          </cell>
          <cell r="E284" t="str">
            <v>ВIДКРИТЕ АКЦIОНЕРНЕ ТОВАРИСТВО "ОДЕСЬКИЙ ПРИПОРТОВИЙ ЗАВОД"</v>
          </cell>
          <cell r="F284">
            <v>210362.89600000001</v>
          </cell>
          <cell r="G284">
            <v>218514.573</v>
          </cell>
          <cell r="H284">
            <v>60776.105100000001</v>
          </cell>
          <cell r="I284">
            <v>93314.130999999994</v>
          </cell>
          <cell r="J284">
            <v>-125200.44</v>
          </cell>
          <cell r="K284">
            <v>0</v>
          </cell>
          <cell r="L284">
            <v>0</v>
          </cell>
          <cell r="M284">
            <v>71723.725999999995</v>
          </cell>
          <cell r="N284">
            <v>32538.025900000001</v>
          </cell>
        </row>
        <row r="285">
          <cell r="B285">
            <v>15</v>
          </cell>
          <cell r="C285" t="str">
            <v>ОДЕСЬКА ОБЛАСТЬ</v>
          </cell>
          <cell r="D285">
            <v>4704790</v>
          </cell>
          <cell r="E285" t="str">
            <v>ДЕРЖАВНЕ ПIДПРИЄМСТВО "МОРСЬКИЙ ТОРГОВЕЛЬНИЙ ПОРТ "ЮЖНИЙ"</v>
          </cell>
          <cell r="F285">
            <v>103117.481</v>
          </cell>
          <cell r="G285">
            <v>77860.217099999994</v>
          </cell>
          <cell r="H285">
            <v>86205.630999999994</v>
          </cell>
          <cell r="I285">
            <v>86124.993300000002</v>
          </cell>
          <cell r="J285">
            <v>8264.7761599999994</v>
          </cell>
          <cell r="K285">
            <v>0</v>
          </cell>
          <cell r="L285">
            <v>0</v>
          </cell>
          <cell r="M285">
            <v>1314.7272399999999</v>
          </cell>
          <cell r="N285">
            <v>-152.86376999999999</v>
          </cell>
        </row>
        <row r="286">
          <cell r="B286">
            <v>15</v>
          </cell>
          <cell r="C286" t="str">
            <v>ОДЕСЬКА ОБЛАСТЬ</v>
          </cell>
          <cell r="D286">
            <v>31631092</v>
          </cell>
          <cell r="E286" t="str">
            <v>ЗАКРИТЕ АКЦIОНЕРНЕ ТОВАРИСТВО "ПЕРШИЙ ЛIКЕРО-ГОРIЛЧАНИЙ ЗАВОД"</v>
          </cell>
          <cell r="F286">
            <v>100191.208</v>
          </cell>
          <cell r="G286">
            <v>107382.12699999999</v>
          </cell>
          <cell r="H286">
            <v>50819.796300000002</v>
          </cell>
          <cell r="I286">
            <v>51009.737699999998</v>
          </cell>
          <cell r="J286">
            <v>-56372.389000000003</v>
          </cell>
          <cell r="K286">
            <v>0</v>
          </cell>
          <cell r="L286">
            <v>0</v>
          </cell>
          <cell r="M286">
            <v>16461.9807</v>
          </cell>
          <cell r="N286">
            <v>-449.96122000000003</v>
          </cell>
        </row>
        <row r="287">
          <cell r="B287">
            <v>15</v>
          </cell>
          <cell r="C287" t="str">
            <v>ОДЕСЬКА ОБЛАСТЬ</v>
          </cell>
          <cell r="D287">
            <v>25044056</v>
          </cell>
          <cell r="E287" t="str">
            <v>ФIЛIЯ ЗАКРИТОГО АКЦIОНЕРНОГО ТОВАРИСТВА "КИЇВСТАР ДЖ.ЕС.ЕМ." У МIСТI ОДЕСI</v>
          </cell>
          <cell r="F287">
            <v>23300.544000000002</v>
          </cell>
          <cell r="G287">
            <v>23241.044999999998</v>
          </cell>
          <cell r="H287">
            <v>47547.641000000003</v>
          </cell>
          <cell r="I287">
            <v>48195.298999999999</v>
          </cell>
          <cell r="J287">
            <v>24954.254000000001</v>
          </cell>
          <cell r="K287">
            <v>0</v>
          </cell>
          <cell r="L287">
            <v>0</v>
          </cell>
          <cell r="M287">
            <v>660.50766999999996</v>
          </cell>
          <cell r="N287">
            <v>570.48797999999999</v>
          </cell>
        </row>
        <row r="288">
          <cell r="B288">
            <v>15</v>
          </cell>
          <cell r="C288" t="str">
            <v>ОДЕСЬКА ОБЛАСТЬ</v>
          </cell>
          <cell r="D288">
            <v>31506059</v>
          </cell>
          <cell r="E288" t="str">
            <v>ДОЧIРНЄ ПIДПРИЄМСТВО "ГПК УКРАЇНА" КОМПАНIЇ "ГПК ГАМБУРГ ПОРТ КОНСАЛТIНГ ГМБХ" (ФРН)</v>
          </cell>
          <cell r="F288">
            <v>26328.312099999999</v>
          </cell>
          <cell r="G288">
            <v>26194.475999999999</v>
          </cell>
          <cell r="H288">
            <v>45623.132799999999</v>
          </cell>
          <cell r="I288">
            <v>45682.322800000002</v>
          </cell>
          <cell r="J288">
            <v>19487.846799999999</v>
          </cell>
          <cell r="K288">
            <v>0</v>
          </cell>
          <cell r="L288">
            <v>0</v>
          </cell>
          <cell r="M288">
            <v>1737.59187</v>
          </cell>
          <cell r="N288">
            <v>1712.1508899999999</v>
          </cell>
        </row>
        <row r="289">
          <cell r="B289">
            <v>15</v>
          </cell>
          <cell r="C289" t="str">
            <v>ОДЕСЬКА ОБЛАСТЬ</v>
          </cell>
          <cell r="D289">
            <v>1125672</v>
          </cell>
          <cell r="E289" t="str">
            <v>ДЕРЖАВНЕ ПIДПРИЄМСТВО "IЛЛIЧIВСЬКИЙ МОРСЬКИЙ ТОРГОВЕЛЬНИЙ ПОРТ"</v>
          </cell>
          <cell r="F289">
            <v>66911.250100000005</v>
          </cell>
          <cell r="G289">
            <v>59550.667999999998</v>
          </cell>
          <cell r="H289">
            <v>38257.079899999997</v>
          </cell>
          <cell r="I289">
            <v>44727.555500000002</v>
          </cell>
          <cell r="J289">
            <v>-14823.112999999999</v>
          </cell>
          <cell r="K289">
            <v>0</v>
          </cell>
          <cell r="L289">
            <v>0</v>
          </cell>
          <cell r="M289">
            <v>6393.6789699999999</v>
          </cell>
          <cell r="N289">
            <v>6379.0904799999998</v>
          </cell>
        </row>
        <row r="290">
          <cell r="B290">
            <v>15</v>
          </cell>
          <cell r="C290" t="str">
            <v>ОДЕСЬКА ОБЛАСТЬ</v>
          </cell>
          <cell r="D290">
            <v>20942626</v>
          </cell>
          <cell r="E290" t="str">
            <v>ТОВАРИСТВО З ОБМЕЖЕНОЮ ВIДПОВIДАЛЬНIСТЮ "ПРОМТОВАРНИЙ РИНОК"</v>
          </cell>
          <cell r="F290">
            <v>30504.503400000001</v>
          </cell>
          <cell r="G290">
            <v>30490.788</v>
          </cell>
          <cell r="H290">
            <v>36144.446900000003</v>
          </cell>
          <cell r="I290">
            <v>38064.9058</v>
          </cell>
          <cell r="J290">
            <v>7574.1177900000002</v>
          </cell>
          <cell r="K290">
            <v>0.34</v>
          </cell>
          <cell r="L290">
            <v>-9.6592900000000004</v>
          </cell>
          <cell r="M290">
            <v>2157.7670199999998</v>
          </cell>
          <cell r="N290">
            <v>1910.7777900000001</v>
          </cell>
        </row>
        <row r="291">
          <cell r="B291">
            <v>15</v>
          </cell>
          <cell r="C291" t="str">
            <v>ОДЕСЬКА ОБЛАСТЬ</v>
          </cell>
          <cell r="D291">
            <v>24532888</v>
          </cell>
          <cell r="E291" t="str">
            <v>ПIВДЕННЕ ТЕРИТОРIАЛЬНЕ УПРАВЛIННЯ-ВIДОКРЕМЛЕНИЙ ПIДРОЗДIЛ ЗАКРИТОГО АКЦIОНЕРНОГО ТОВАРИСТВА "УКРАЇНСЬКИЙ МОБIЛЬНИЙ ЗВ'ЯЗОК"</v>
          </cell>
          <cell r="F291">
            <v>36971.93</v>
          </cell>
          <cell r="G291">
            <v>36971.93</v>
          </cell>
          <cell r="H291">
            <v>32230.903999999999</v>
          </cell>
          <cell r="I291">
            <v>32230.903999999999</v>
          </cell>
          <cell r="J291">
            <v>-4741.0259999999998</v>
          </cell>
          <cell r="K291">
            <v>0</v>
          </cell>
          <cell r="L291">
            <v>0</v>
          </cell>
          <cell r="M291">
            <v>1.4630000000000001E-2</v>
          </cell>
          <cell r="N291">
            <v>0</v>
          </cell>
        </row>
        <row r="292">
          <cell r="B292">
            <v>15</v>
          </cell>
          <cell r="C292" t="str">
            <v>ОДЕСЬКА ОБЛАСТЬ</v>
          </cell>
          <cell r="D292">
            <v>412056</v>
          </cell>
          <cell r="E292" t="str">
            <v>ЗАКРИТЕ АКЦIОНЕРНЕ ТОВАРИСТВО "ОДЕСЬКИЙ КОНЬЯЧНИЙ ЗАВОД"</v>
          </cell>
          <cell r="F292">
            <v>37950.750200000002</v>
          </cell>
          <cell r="G292">
            <v>31454.564600000002</v>
          </cell>
          <cell r="H292">
            <v>34952.322899999999</v>
          </cell>
          <cell r="I292">
            <v>31695.333999999999</v>
          </cell>
          <cell r="J292">
            <v>240.76939999999999</v>
          </cell>
          <cell r="K292">
            <v>0</v>
          </cell>
          <cell r="L292">
            <v>0</v>
          </cell>
          <cell r="M292">
            <v>4346.5982999999997</v>
          </cell>
          <cell r="N292">
            <v>-4410.8145999999997</v>
          </cell>
        </row>
        <row r="293">
          <cell r="B293">
            <v>15</v>
          </cell>
          <cell r="C293" t="str">
            <v>ОДЕСЬКА ОБЛАСТЬ</v>
          </cell>
          <cell r="D293">
            <v>393312379</v>
          </cell>
          <cell r="E293" t="str">
            <v>ДСД №435-О ВIД 22.06.05</v>
          </cell>
          <cell r="F293">
            <v>13924.082200000001</v>
          </cell>
          <cell r="G293">
            <v>13975.653399999999</v>
          </cell>
          <cell r="H293">
            <v>31581.248100000001</v>
          </cell>
          <cell r="I293">
            <v>31570.282200000001</v>
          </cell>
          <cell r="J293">
            <v>17594.628799999999</v>
          </cell>
          <cell r="K293">
            <v>0</v>
          </cell>
          <cell r="L293">
            <v>0</v>
          </cell>
          <cell r="M293">
            <v>40.608559999999997</v>
          </cell>
          <cell r="N293">
            <v>-10.965960000000001</v>
          </cell>
        </row>
        <row r="294">
          <cell r="B294">
            <v>15</v>
          </cell>
          <cell r="C294" t="str">
            <v>ОДЕСЬКА ОБЛАСТЬ</v>
          </cell>
          <cell r="D294">
            <v>26302595</v>
          </cell>
          <cell r="E294" t="str">
            <v>ПРЕДСТАВНИЦТВО ПО УПРАВЛIННЮ КОМУНАЛЬНОЮ ВЛАСНIСТЮ ОДЕСЬКОЇ МIСЬКОЇ РАДИ</v>
          </cell>
          <cell r="F294">
            <v>17240.760699999999</v>
          </cell>
          <cell r="G294">
            <v>17307.554100000001</v>
          </cell>
          <cell r="H294">
            <v>27336.345399999998</v>
          </cell>
          <cell r="I294">
            <v>29738.877</v>
          </cell>
          <cell r="J294">
            <v>12431.322899999999</v>
          </cell>
          <cell r="K294">
            <v>0</v>
          </cell>
          <cell r="L294">
            <v>0</v>
          </cell>
          <cell r="M294">
            <v>3402.75045</v>
          </cell>
          <cell r="N294">
            <v>2402.5316200000002</v>
          </cell>
        </row>
        <row r="295">
          <cell r="B295">
            <v>15</v>
          </cell>
          <cell r="C295" t="str">
            <v>ОДЕСЬКА ОБЛАСТЬ</v>
          </cell>
          <cell r="D295">
            <v>22489645</v>
          </cell>
          <cell r="E295" t="str">
            <v>ГОСПРОЗРАХУНКОВИЙ ПIДРОЗДIЛ "IЛЛIЧIВСЬКИЙ ЗАВОД АВТОМОБIЛЬНИХ АГРЕГАТIВ" ЗАКРИТОГО АКЦIОНЕРНОГО ТОВАРИСТВА З IНОЗЕМНОЮ IНВЕСТИЦIЄЮ "ЗАПОРIЗЬКИЙ АВТ</v>
          </cell>
          <cell r="F295">
            <v>14198.3038</v>
          </cell>
          <cell r="G295">
            <v>14198.623799999999</v>
          </cell>
          <cell r="H295">
            <v>20912.879099999998</v>
          </cell>
          <cell r="I295">
            <v>23599.176100000001</v>
          </cell>
          <cell r="J295">
            <v>9400.5523099999991</v>
          </cell>
          <cell r="K295">
            <v>0</v>
          </cell>
          <cell r="L295">
            <v>0</v>
          </cell>
          <cell r="M295">
            <v>2686.68588</v>
          </cell>
          <cell r="N295">
            <v>2686.2970500000001</v>
          </cell>
        </row>
        <row r="296">
          <cell r="B296">
            <v>15</v>
          </cell>
          <cell r="C296" t="str">
            <v>ОДЕСЬКА ОБЛАСТЬ</v>
          </cell>
          <cell r="D296">
            <v>131713</v>
          </cell>
          <cell r="E296" t="str">
            <v>ВIДКРИТЕ АКЦIОНЕРНЕ ТОВАРИСТВО "ЕНЕРГОПОСТАЧАЛЬНА КОМПАНIЯ ОДЕСАОБЛЕНЕРГО"</v>
          </cell>
          <cell r="F296">
            <v>2044.33665</v>
          </cell>
          <cell r="G296">
            <v>1130.9175700000001</v>
          </cell>
          <cell r="H296">
            <v>19307.731100000001</v>
          </cell>
          <cell r="I296">
            <v>18050.5301</v>
          </cell>
          <cell r="J296">
            <v>16919.6126</v>
          </cell>
          <cell r="K296">
            <v>0</v>
          </cell>
          <cell r="L296">
            <v>0</v>
          </cell>
          <cell r="M296">
            <v>1117.0251599999999</v>
          </cell>
          <cell r="N296">
            <v>-1257.376</v>
          </cell>
        </row>
        <row r="297">
          <cell r="B297">
            <v>15</v>
          </cell>
          <cell r="C297" t="str">
            <v>ОДЕСЬКА ОБЛАСТЬ</v>
          </cell>
          <cell r="D297">
            <v>1125815</v>
          </cell>
          <cell r="E297" t="str">
            <v>ДЕРЖАВНЕ ПIДПРИЄМСТВО "IЗМАЇЛЬСЬКИЙ МОРСЬКИЙ ТОРГОВЕЛЬНИЙ ПОРТ"</v>
          </cell>
          <cell r="F297">
            <v>10687.662700000001</v>
          </cell>
          <cell r="G297">
            <v>8775.0959299999995</v>
          </cell>
          <cell r="H297">
            <v>16162.315500000001</v>
          </cell>
          <cell r="I297">
            <v>17445.1149</v>
          </cell>
          <cell r="J297">
            <v>8670.0189900000005</v>
          </cell>
          <cell r="K297">
            <v>0</v>
          </cell>
          <cell r="L297">
            <v>0</v>
          </cell>
          <cell r="M297">
            <v>1387.2835600000001</v>
          </cell>
          <cell r="N297">
            <v>1271.3184100000001</v>
          </cell>
        </row>
        <row r="298">
          <cell r="B298">
            <v>15</v>
          </cell>
          <cell r="C298" t="str">
            <v>ОДЕСЬКА ОБЛАСТЬ</v>
          </cell>
          <cell r="D298">
            <v>3351208</v>
          </cell>
          <cell r="E298" t="str">
            <v>ВIДКРИТЕ АКЦIОНЕРНЕ ТОВАРИСТВО ПО ГАЗОПОСТАЧАННЮ ТА ГАЗИФIКАЦII "ОДЕСАГАЗ"</v>
          </cell>
          <cell r="F298">
            <v>13783.770399999999</v>
          </cell>
          <cell r="G298">
            <v>12206.687900000001</v>
          </cell>
          <cell r="H298">
            <v>15231.531199999999</v>
          </cell>
          <cell r="I298">
            <v>17427.768700000001</v>
          </cell>
          <cell r="J298">
            <v>5221.08079</v>
          </cell>
          <cell r="K298">
            <v>0</v>
          </cell>
          <cell r="L298">
            <v>0</v>
          </cell>
          <cell r="M298">
            <v>2849.65443</v>
          </cell>
          <cell r="N298">
            <v>2196.2374500000001</v>
          </cell>
        </row>
        <row r="299">
          <cell r="B299">
            <v>15</v>
          </cell>
          <cell r="C299" t="str">
            <v>ОДЕСЬКА ОБЛАСТЬ</v>
          </cell>
          <cell r="D299">
            <v>5758730</v>
          </cell>
          <cell r="E299" t="str">
            <v>ВIДКРИТЕ АКЦIОНЕРНЕ ТОВАРИСТВО "ОДЕСЬКИЙ КАБЕЛЬНИЙ ЗАВОД "ОДЕСКАБЕЛЬ""</v>
          </cell>
          <cell r="F299">
            <v>28977.944</v>
          </cell>
          <cell r="G299">
            <v>17750.018800000002</v>
          </cell>
          <cell r="H299">
            <v>11880.0389</v>
          </cell>
          <cell r="I299">
            <v>16655.881799999999</v>
          </cell>
          <cell r="J299">
            <v>-1094.1370999999999</v>
          </cell>
          <cell r="K299">
            <v>0</v>
          </cell>
          <cell r="L299">
            <v>0</v>
          </cell>
          <cell r="M299">
            <v>4204.7392</v>
          </cell>
          <cell r="N299">
            <v>4159.8240599999999</v>
          </cell>
        </row>
        <row r="300">
          <cell r="B300">
            <v>15</v>
          </cell>
          <cell r="C300" t="str">
            <v>ОДЕСЬКА ОБЛАСТЬ</v>
          </cell>
          <cell r="D300">
            <v>14367709</v>
          </cell>
          <cell r="E300" t="str">
            <v>IНОЗЕМНЕ ПIДПРИЄМСТВО "СЖС УКРАЇНА"</v>
          </cell>
          <cell r="F300">
            <v>9223.2291999999998</v>
          </cell>
          <cell r="G300">
            <v>9145.6112499999999</v>
          </cell>
          <cell r="H300">
            <v>13110.3734</v>
          </cell>
          <cell r="I300">
            <v>13451.7505</v>
          </cell>
          <cell r="J300">
            <v>4306.1392599999999</v>
          </cell>
          <cell r="K300">
            <v>0</v>
          </cell>
          <cell r="L300">
            <v>0</v>
          </cell>
          <cell r="M300">
            <v>1008.05906</v>
          </cell>
          <cell r="N300">
            <v>341.37707999999998</v>
          </cell>
        </row>
        <row r="301">
          <cell r="B301">
            <v>15</v>
          </cell>
          <cell r="C301" t="str">
            <v>ОДЕСЬКА ОБЛАСТЬ</v>
          </cell>
          <cell r="D301">
            <v>375663639</v>
          </cell>
          <cell r="E301" t="str">
            <v>ДОГОВIР КД-2245 ПРО СУМIСНУ ДIЯЛЬНIСТЬ В ОДЕСЬКОМУ МОРСЬКОМУ ТОРГIВЕЛЬНОМУ ПОРТУ</v>
          </cell>
          <cell r="F301">
            <v>12352.281000000001</v>
          </cell>
          <cell r="G301">
            <v>12414.85</v>
          </cell>
          <cell r="H301">
            <v>13166.437</v>
          </cell>
          <cell r="I301">
            <v>13409.3151</v>
          </cell>
          <cell r="J301">
            <v>994.46510000000001</v>
          </cell>
          <cell r="K301">
            <v>0</v>
          </cell>
          <cell r="L301">
            <v>0</v>
          </cell>
          <cell r="M301">
            <v>243.2551</v>
          </cell>
          <cell r="N301">
            <v>7.1051000000000002</v>
          </cell>
        </row>
        <row r="302">
          <cell r="B302">
            <v>16</v>
          </cell>
          <cell r="C302" t="str">
            <v>ПОЛТАВСЬКА ОБЛАСТЬ</v>
          </cell>
          <cell r="D302">
            <v>14372142</v>
          </cell>
          <cell r="E302" t="str">
            <v>ЗАКРИТЕ АКЦIОНЕРНЕ ТОВАРИСТВО "ДЖЕЙ ТI IНТЕРНЕШНЛ УКРАЇНА"</v>
          </cell>
          <cell r="F302">
            <v>266618.10499999998</v>
          </cell>
          <cell r="G302">
            <v>272047.33100000001</v>
          </cell>
          <cell r="H302">
            <v>340117.83399999997</v>
          </cell>
          <cell r="I302">
            <v>335057.67700000003</v>
          </cell>
          <cell r="J302">
            <v>63010.346400000002</v>
          </cell>
          <cell r="K302">
            <v>0</v>
          </cell>
          <cell r="L302">
            <v>0</v>
          </cell>
          <cell r="M302">
            <v>94.29213</v>
          </cell>
          <cell r="N302">
            <v>-5310.1562000000004</v>
          </cell>
        </row>
        <row r="303">
          <cell r="B303">
            <v>16</v>
          </cell>
          <cell r="C303" t="str">
            <v>ПОЛТАВСЬКА ОБЛАСТЬ</v>
          </cell>
          <cell r="D303">
            <v>152307</v>
          </cell>
          <cell r="E303" t="str">
            <v>ЗАКРИТЕ АКЦIОНЕРНЕ ТОВАРИСТВО ТРАНСНАЦIОНАЛЬНА ФIНАНСОВО-ПРОМИСЛОВА НАФТОВА КОМПАНIЯ "УКРТАТНАФТА"</v>
          </cell>
          <cell r="F303">
            <v>510547.93</v>
          </cell>
          <cell r="G303">
            <v>666084.68400000001</v>
          </cell>
          <cell r="H303">
            <v>218415.77299999999</v>
          </cell>
          <cell r="I303">
            <v>319209.8</v>
          </cell>
          <cell r="J303">
            <v>-346874.88</v>
          </cell>
          <cell r="K303">
            <v>0</v>
          </cell>
          <cell r="L303">
            <v>0</v>
          </cell>
          <cell r="M303">
            <v>273725.58299999998</v>
          </cell>
          <cell r="N303">
            <v>100764.808</v>
          </cell>
        </row>
        <row r="304">
          <cell r="B304">
            <v>16</v>
          </cell>
          <cell r="C304" t="str">
            <v>ПОЛТАВСЬКА ОБЛАСТЬ</v>
          </cell>
          <cell r="D304">
            <v>20041662</v>
          </cell>
          <cell r="E304" t="str">
            <v>СПIЛЬНЕ ПIДПРИЄМСТВО "ПОЛТАВСЬКА ГАЗОНАФТОВА КОМПАНIЯ"</v>
          </cell>
          <cell r="F304">
            <v>118502.817</v>
          </cell>
          <cell r="G304">
            <v>116817.923</v>
          </cell>
          <cell r="H304">
            <v>223676.69899999999</v>
          </cell>
          <cell r="I304">
            <v>233282.35</v>
          </cell>
          <cell r="J304">
            <v>116464.427</v>
          </cell>
          <cell r="K304">
            <v>0</v>
          </cell>
          <cell r="L304">
            <v>0</v>
          </cell>
          <cell r="M304">
            <v>12418.097299999999</v>
          </cell>
          <cell r="N304">
            <v>9605.3104800000001</v>
          </cell>
        </row>
        <row r="305">
          <cell r="B305">
            <v>16</v>
          </cell>
          <cell r="C305" t="str">
            <v>ПОЛТАВСЬКА ОБЛАСТЬ</v>
          </cell>
          <cell r="D305">
            <v>153100</v>
          </cell>
          <cell r="E305" t="str">
            <v>ФIЛIЯ ДОЧIРНЬОЇ КОМПАНIЇ "УКРГАЗВИДОБУВАННЯ" НАК "НАФТОГАЗ УКРАЇНИ" ГАЗОПРОМИСЛОВЕ УПРАВЛIННЯ "ПОЛТАВАГАЗВИДОБУВАННЯ"</v>
          </cell>
          <cell r="F305">
            <v>185574.85399999999</v>
          </cell>
          <cell r="G305">
            <v>210751.37899999999</v>
          </cell>
          <cell r="H305">
            <v>112143.13</v>
          </cell>
          <cell r="I305">
            <v>172658.823</v>
          </cell>
          <cell r="J305">
            <v>-38092.555999999997</v>
          </cell>
          <cell r="K305">
            <v>0</v>
          </cell>
          <cell r="L305">
            <v>-100118.43</v>
          </cell>
          <cell r="M305">
            <v>0.24238999999999999</v>
          </cell>
          <cell r="N305">
            <v>-210.35373999999999</v>
          </cell>
        </row>
        <row r="306">
          <cell r="B306">
            <v>16</v>
          </cell>
          <cell r="C306" t="str">
            <v>ПОЛТАВСЬКА ОБЛАСТЬ</v>
          </cell>
          <cell r="D306">
            <v>23555692</v>
          </cell>
          <cell r="E306" t="str">
            <v>ТОВАРИСТВО З ОБМЕЖЕНОЮ ВIДПОВIДАЛЬНIСТЮ "КРЕМЕНЧУЦЬКИЙ АВТОСКЛАДАЛЬНИЙ ЗАВОД"</v>
          </cell>
          <cell r="F306">
            <v>13452.081700000001</v>
          </cell>
          <cell r="G306">
            <v>9869.0250300000007</v>
          </cell>
          <cell r="H306">
            <v>59482.096100000002</v>
          </cell>
          <cell r="I306">
            <v>60748.200599999996</v>
          </cell>
          <cell r="J306">
            <v>50879.175600000002</v>
          </cell>
          <cell r="K306">
            <v>0</v>
          </cell>
          <cell r="L306">
            <v>0</v>
          </cell>
          <cell r="M306">
            <v>1710.31837</v>
          </cell>
          <cell r="N306">
            <v>1282.8966399999999</v>
          </cell>
        </row>
        <row r="307">
          <cell r="B307">
            <v>16</v>
          </cell>
          <cell r="C307" t="str">
            <v>ПОЛТАВСЬКА ОБЛАСТЬ</v>
          </cell>
          <cell r="D307">
            <v>22525915</v>
          </cell>
          <cell r="E307" t="str">
            <v>НАФТОГАЗОВИДОБУВНЕ УПРАВЛIННЯ "ПОЛТАВАНАФТОГАЗ" ВIДКРИТОГО АКЦIОНЕРНОГО ТОВАРИСТВА "УКРНАФТА"</v>
          </cell>
          <cell r="F307">
            <v>135179.63200000001</v>
          </cell>
          <cell r="G307">
            <v>124313.913</v>
          </cell>
          <cell r="H307">
            <v>37329.782800000001</v>
          </cell>
          <cell r="I307">
            <v>46289.480900000002</v>
          </cell>
          <cell r="J307">
            <v>-78024.432000000001</v>
          </cell>
          <cell r="K307">
            <v>0</v>
          </cell>
          <cell r="L307">
            <v>-5831.7794999999996</v>
          </cell>
          <cell r="M307">
            <v>6396.27448</v>
          </cell>
          <cell r="N307">
            <v>3127.8166099999999</v>
          </cell>
        </row>
        <row r="308">
          <cell r="B308">
            <v>16</v>
          </cell>
          <cell r="C308" t="str">
            <v>ПОЛТАВСЬКА ОБЛАСТЬ</v>
          </cell>
          <cell r="D308">
            <v>131819</v>
          </cell>
          <cell r="E308" t="str">
            <v>ВIДКРИТЕ АКЦIОНЕРНЕ ТОВАРИСТВО "ПОЛТАВАОБЛЕНЕРГО"</v>
          </cell>
          <cell r="F308">
            <v>71340.259000000005</v>
          </cell>
          <cell r="G308">
            <v>72514.449800000002</v>
          </cell>
          <cell r="H308">
            <v>43737.009400000003</v>
          </cell>
          <cell r="I308">
            <v>43491.990400000002</v>
          </cell>
          <cell r="J308">
            <v>-29022.458999999999</v>
          </cell>
          <cell r="K308">
            <v>0</v>
          </cell>
          <cell r="L308">
            <v>0</v>
          </cell>
          <cell r="M308">
            <v>753.24825999999996</v>
          </cell>
          <cell r="N308">
            <v>-245.01894999999999</v>
          </cell>
        </row>
        <row r="309">
          <cell r="B309">
            <v>16</v>
          </cell>
          <cell r="C309" t="str">
            <v>ПОЛТАВСЬКА ОБЛАСТЬ</v>
          </cell>
          <cell r="D309">
            <v>403739512</v>
          </cell>
          <cell r="E309" t="str">
            <v>ДОГОВIР N 410/95 ВIД 14.09.95 ПРО СПIЛЬНУ ДIЯЛЬНIСТЬ МIЖ НГВУ "ПОЛТАВАНАФТОГАЗ" I КОМПАНIЄЮ "КАРПАТСКI ПЕТРОЛЕУМ КОРПОРЕЙШН"</v>
          </cell>
          <cell r="F309">
            <v>20799.209200000001</v>
          </cell>
          <cell r="G309">
            <v>20336.2932</v>
          </cell>
          <cell r="H309">
            <v>31692.338599999999</v>
          </cell>
          <cell r="I309">
            <v>34102.513899999998</v>
          </cell>
          <cell r="J309">
            <v>13766.2207</v>
          </cell>
          <cell r="K309">
            <v>0</v>
          </cell>
          <cell r="L309">
            <v>0</v>
          </cell>
          <cell r="M309">
            <v>3040.53332</v>
          </cell>
          <cell r="N309">
            <v>2410.1753199999998</v>
          </cell>
        </row>
        <row r="310">
          <cell r="B310">
            <v>16</v>
          </cell>
          <cell r="C310" t="str">
            <v>ПОЛТАВСЬКА ОБЛАСТЬ</v>
          </cell>
          <cell r="D310">
            <v>30941194</v>
          </cell>
          <cell r="E310" t="str">
            <v>ЗАКРИТЕ АКЦIОНЕРНЕ ТОВАРИСТВО "КРЕМЕНЧУЦЬКИЙ ЛIКЕРО-ГОРIЛЧАНИЙ ЗАВОД"</v>
          </cell>
          <cell r="F310">
            <v>7094.3462600000003</v>
          </cell>
          <cell r="G310">
            <v>16740.385999999999</v>
          </cell>
          <cell r="H310">
            <v>31396.5141</v>
          </cell>
          <cell r="I310">
            <v>33346.316800000001</v>
          </cell>
          <cell r="J310">
            <v>16605.930799999998</v>
          </cell>
          <cell r="K310">
            <v>0</v>
          </cell>
          <cell r="L310">
            <v>0</v>
          </cell>
          <cell r="M310">
            <v>9340.2695500000009</v>
          </cell>
          <cell r="N310">
            <v>1449.80268</v>
          </cell>
        </row>
        <row r="311">
          <cell r="B311">
            <v>16</v>
          </cell>
          <cell r="C311" t="str">
            <v>ПОЛТАВСЬКА ОБЛАСТЬ</v>
          </cell>
          <cell r="D311">
            <v>403739509</v>
          </cell>
          <cell r="E311" t="str">
            <v>ДОГОВIР N 999/97 ВIД 24.12.97 ПРО СПIЛЬНУ IНВЕСТИЦIЙНУ ДIЯЛЬНIСТЬ МIЖ НГВУ "ПОЛТАВАНАФТОГАЗ" I КОМПАНIЄЮ "МОМЕНТУМ ЕНТЕРПРАЙЗИС (IСТЕРН ЮРОП) ЛТД"</v>
          </cell>
          <cell r="F311">
            <v>17357.828300000001</v>
          </cell>
          <cell r="G311">
            <v>17038.993699999999</v>
          </cell>
          <cell r="H311">
            <v>18261.4054</v>
          </cell>
          <cell r="I311">
            <v>20390.374899999999</v>
          </cell>
          <cell r="J311">
            <v>3351.3811700000001</v>
          </cell>
          <cell r="K311">
            <v>0</v>
          </cell>
          <cell r="L311">
            <v>0</v>
          </cell>
          <cell r="M311">
            <v>2384.8086499999999</v>
          </cell>
          <cell r="N311">
            <v>2128.96949</v>
          </cell>
        </row>
        <row r="312">
          <cell r="B312">
            <v>16</v>
          </cell>
          <cell r="C312" t="str">
            <v>ПОЛТАВСЬКА ОБЛАСТЬ</v>
          </cell>
          <cell r="D312">
            <v>403744735</v>
          </cell>
          <cell r="E312" t="str">
            <v>ДОГОВIР №35/809-СД ПРО СПIЛЬНУ IНВЕСТИЦIЙНУ ДIЯЛЬНIСТЬ ВIД 27.07.2004Р. МIЖ ВАТ "УКРНАФТА" ТА ПРИВАТНОЮ КОМПАНIЄЮ "РЕГАЛ ПЕТРОЛЕУМ КОРПОРЕЙШИ ЛIМIТЕД</v>
          </cell>
          <cell r="F312">
            <v>19732.2768</v>
          </cell>
          <cell r="G312">
            <v>20019.286199999999</v>
          </cell>
          <cell r="H312">
            <v>14834.6093</v>
          </cell>
          <cell r="I312">
            <v>16343.397199999999</v>
          </cell>
          <cell r="J312">
            <v>-3675.8890999999999</v>
          </cell>
          <cell r="K312">
            <v>0</v>
          </cell>
          <cell r="L312">
            <v>0</v>
          </cell>
          <cell r="M312">
            <v>1795.79728</v>
          </cell>
          <cell r="N312">
            <v>1508.78783</v>
          </cell>
        </row>
        <row r="313">
          <cell r="B313">
            <v>16</v>
          </cell>
          <cell r="C313" t="str">
            <v>ПОЛТАВСЬКА ОБЛАСТЬ</v>
          </cell>
          <cell r="D313">
            <v>403742858</v>
          </cell>
          <cell r="E313" t="str">
            <v>ДОГОВIР N 1-Д21/008/2000 ПРО СПIЛЬНУ IНВЕСТИЦIЙНУ ТА ВИРОБНИЧУ ДIЯЛЬНIСТЬ МIЖ ДП "ПОЛТАВНАФТОГАЗГЕОЛОГIЯ" ТА ЗАТ "ДЕВОН"</v>
          </cell>
          <cell r="F313">
            <v>9481.9087999999992</v>
          </cell>
          <cell r="G313">
            <v>9246.8537300000007</v>
          </cell>
          <cell r="H313">
            <v>15009.008400000001</v>
          </cell>
          <cell r="I313">
            <v>15372.733700000001</v>
          </cell>
          <cell r="J313">
            <v>6125.8799200000003</v>
          </cell>
          <cell r="K313">
            <v>0</v>
          </cell>
          <cell r="L313">
            <v>0</v>
          </cell>
          <cell r="M313">
            <v>1416.9473</v>
          </cell>
          <cell r="N313">
            <v>352.98090999999999</v>
          </cell>
        </row>
        <row r="314">
          <cell r="B314">
            <v>16</v>
          </cell>
          <cell r="C314" t="str">
            <v>ПОЛТАВСЬКА ОБЛАСТЬ</v>
          </cell>
          <cell r="D314">
            <v>1431630</v>
          </cell>
          <cell r="E314" t="str">
            <v>ДОЧIРНЄ ПIДПРИЄМСТВО НАЦIОНАЛЬНОЇ АКЦIОНЕРНОЇ КОМПАНIЇ "НАДРА УКРАЇНИ" "ПОЛТАВНАФТОГАЗГЕОЛОГIЯ"</v>
          </cell>
          <cell r="F314">
            <v>8921.8465199999991</v>
          </cell>
          <cell r="G314">
            <v>7878.9768800000002</v>
          </cell>
          <cell r="H314">
            <v>12271.8567</v>
          </cell>
          <cell r="I314">
            <v>14499.665199999999</v>
          </cell>
          <cell r="J314">
            <v>6620.6882800000003</v>
          </cell>
          <cell r="K314">
            <v>0</v>
          </cell>
          <cell r="L314">
            <v>-2363.6657</v>
          </cell>
          <cell r="M314">
            <v>913.93388000000004</v>
          </cell>
          <cell r="N314">
            <v>913.79782</v>
          </cell>
        </row>
        <row r="315">
          <cell r="B315">
            <v>16</v>
          </cell>
          <cell r="C315" t="str">
            <v>ПОЛТАВСЬКА ОБЛАСТЬ</v>
          </cell>
          <cell r="D315">
            <v>25165618</v>
          </cell>
          <cell r="E315" t="str">
            <v>"ХОРОЛЬСЬКИЙ МОЛОКОКОНСЕРВНИЙ КОМБIНАТ ДИТЯЧИХ ПРОДУКТIВ"</v>
          </cell>
          <cell r="F315">
            <v>629.06110000000001</v>
          </cell>
          <cell r="G315">
            <v>797.45916999999997</v>
          </cell>
          <cell r="H315">
            <v>12743.662200000001</v>
          </cell>
          <cell r="I315">
            <v>12616.9252</v>
          </cell>
          <cell r="J315">
            <v>11819.466</v>
          </cell>
          <cell r="K315">
            <v>0</v>
          </cell>
          <cell r="L315">
            <v>0</v>
          </cell>
          <cell r="M315">
            <v>42.934559999999998</v>
          </cell>
          <cell r="N315">
            <v>-126.73699000000001</v>
          </cell>
        </row>
        <row r="316">
          <cell r="B316">
            <v>16</v>
          </cell>
          <cell r="C316" t="str">
            <v>ПОЛТАВСЬКА ОБЛАСТЬ</v>
          </cell>
          <cell r="D316">
            <v>32174761</v>
          </cell>
          <cell r="E316" t="str">
            <v>ЗАКРИТЕ АКЦIОНЕРНЕ ТОВАРИСТВО "ПОЛТАВСЬКИЙ ЛIКЕРО-ГОРIЛЧАНИЙ ЗАВОД"</v>
          </cell>
          <cell r="F316">
            <v>10947.8202</v>
          </cell>
          <cell r="G316">
            <v>11095.911099999999</v>
          </cell>
          <cell r="H316">
            <v>10963.3912</v>
          </cell>
          <cell r="I316">
            <v>12362.242700000001</v>
          </cell>
          <cell r="J316">
            <v>1266.3316500000001</v>
          </cell>
          <cell r="K316">
            <v>0</v>
          </cell>
          <cell r="L316">
            <v>0</v>
          </cell>
          <cell r="M316">
            <v>1093.83942</v>
          </cell>
          <cell r="N316">
            <v>893.56164000000001</v>
          </cell>
        </row>
        <row r="317">
          <cell r="B317">
            <v>16</v>
          </cell>
          <cell r="C317" t="str">
            <v>ПОЛТАВСЬКА ОБЛАСТЬ</v>
          </cell>
          <cell r="D317">
            <v>3351912</v>
          </cell>
          <cell r="E317" t="str">
            <v>ВIДКРИТЕ АКЦIОНЕРНЕ ТОВАРИСТВО ПО ГАЗОПОСТАЧАННЮ ТА ГАЗИФIКАЦIЇ "ПОЛТАВАГАЗ"</v>
          </cell>
          <cell r="F317">
            <v>7004.6523900000002</v>
          </cell>
          <cell r="G317">
            <v>5848.7126099999996</v>
          </cell>
          <cell r="H317">
            <v>7383.5236100000002</v>
          </cell>
          <cell r="I317">
            <v>9611.5220399999998</v>
          </cell>
          <cell r="J317">
            <v>3762.8094299999998</v>
          </cell>
          <cell r="K317">
            <v>0</v>
          </cell>
          <cell r="L317">
            <v>-1232.7731000000001</v>
          </cell>
          <cell r="M317">
            <v>966.55748000000006</v>
          </cell>
          <cell r="N317">
            <v>951.28709000000003</v>
          </cell>
        </row>
        <row r="318">
          <cell r="B318">
            <v>16</v>
          </cell>
          <cell r="C318" t="str">
            <v>ПОЛТАВСЬКА ОБЛАСТЬ</v>
          </cell>
          <cell r="D318">
            <v>32017261</v>
          </cell>
          <cell r="E318" t="str">
            <v>ДОЧIРНЄ ПIДПРИЄМСТВО "ПОЛТАВСЬКИЙ ОБЛАВТОДОР" ВIДКРИТОГО АКЦIОНЕРНОГО ТОВАРИСТВА "ДЕРЖАВНА АКЦIОНЕРНА КОМПАНIЯ "АВТОМОБIЛЬНI ДОРОГИ УКРАЇНИ"</v>
          </cell>
          <cell r="F318">
            <v>5681.8145299999996</v>
          </cell>
          <cell r="G318">
            <v>5964.5435299999999</v>
          </cell>
          <cell r="H318">
            <v>8637.5376799999995</v>
          </cell>
          <cell r="I318">
            <v>9286.0446699999993</v>
          </cell>
          <cell r="J318">
            <v>3321.5011399999999</v>
          </cell>
          <cell r="K318">
            <v>0</v>
          </cell>
          <cell r="L318">
            <v>0</v>
          </cell>
          <cell r="M318">
            <v>966.83651999999995</v>
          </cell>
          <cell r="N318">
            <v>648.50698999999997</v>
          </cell>
        </row>
        <row r="319">
          <cell r="B319">
            <v>16</v>
          </cell>
          <cell r="C319" t="str">
            <v>ПОЛТАВСЬКА ОБЛАСТЬ</v>
          </cell>
          <cell r="D319">
            <v>5518768</v>
          </cell>
          <cell r="E319" t="str">
            <v>ЗАКРИТЕ АКЦIОНЕРНЕ ТОВАРИСТВО "ФIРМА "ПОЛТАВПИВО"</v>
          </cell>
          <cell r="F319">
            <v>13995.161</v>
          </cell>
          <cell r="G319">
            <v>13852.2263</v>
          </cell>
          <cell r="H319">
            <v>7014.3976599999996</v>
          </cell>
          <cell r="I319">
            <v>7275.1692400000002</v>
          </cell>
          <cell r="J319">
            <v>-6577.0571</v>
          </cell>
          <cell r="K319">
            <v>0</v>
          </cell>
          <cell r="L319">
            <v>0</v>
          </cell>
          <cell r="M319">
            <v>421.65303</v>
          </cell>
          <cell r="N319">
            <v>259.70112999999998</v>
          </cell>
        </row>
        <row r="320">
          <cell r="B320">
            <v>16</v>
          </cell>
          <cell r="C320" t="str">
            <v>ПОЛТАВСЬКА ОБЛАСТЬ</v>
          </cell>
          <cell r="D320">
            <v>25168700</v>
          </cell>
          <cell r="E320" t="str">
            <v>ЗАКРИТЕ АКЦIОНЕРНЕ ТОВАРИСТВО "ПЛАСТ"</v>
          </cell>
          <cell r="F320">
            <v>13073.496999999999</v>
          </cell>
          <cell r="G320">
            <v>12434.025600000001</v>
          </cell>
          <cell r="H320">
            <v>6402.2213099999999</v>
          </cell>
          <cell r="I320">
            <v>7059.0508600000003</v>
          </cell>
          <cell r="J320">
            <v>-5374.9746999999998</v>
          </cell>
          <cell r="K320">
            <v>0</v>
          </cell>
          <cell r="L320">
            <v>0</v>
          </cell>
          <cell r="M320">
            <v>875.66741000000002</v>
          </cell>
          <cell r="N320">
            <v>656.82955000000004</v>
          </cell>
        </row>
        <row r="321">
          <cell r="B321">
            <v>16</v>
          </cell>
          <cell r="C321" t="str">
            <v>ПОЛТАВСЬКА ОБЛАСТЬ</v>
          </cell>
          <cell r="D321">
            <v>25162005</v>
          </cell>
          <cell r="E321" t="str">
            <v>ФIЛIЯ ЗАКРИТОГО АКЦIОНЕРНОГО ТОВАРИСТВА ЛIКУВАЛЬНО-ОЗДОРОВЧИХ ЗАКЛАДIВ "МИРГОРОДКУРОРТ" САНАТОРНО-КУРОРТНИЙ КОМПЛЕКС "МИРГОРОД"</v>
          </cell>
          <cell r="F321">
            <v>3064.6043800000002</v>
          </cell>
          <cell r="G321">
            <v>3347.5863100000001</v>
          </cell>
          <cell r="H321">
            <v>6816.7959000000001</v>
          </cell>
          <cell r="I321">
            <v>6684.7463500000003</v>
          </cell>
          <cell r="J321">
            <v>3337.1600400000002</v>
          </cell>
          <cell r="K321">
            <v>0</v>
          </cell>
          <cell r="L321">
            <v>0</v>
          </cell>
          <cell r="M321">
            <v>604.64176999999995</v>
          </cell>
          <cell r="N321">
            <v>-132.04954000000001</v>
          </cell>
        </row>
        <row r="322">
          <cell r="B322">
            <v>17</v>
          </cell>
          <cell r="C322" t="str">
            <v>РIВНЕНСЬКА ОБЛАСТЬ</v>
          </cell>
          <cell r="D322">
            <v>5425046</v>
          </cell>
          <cell r="E322" t="str">
            <v>ВIДОКРЕМЛЕНИЙ ПIДРОЗДIЛ "РIВНЕНСЬКА АТОМНА ЕЛЕКТРИЧНА СТАНЦIЯ" ДЕРЖАВНОГО ПIДПРИЄМСТВА "НАЦIОНАЛЬНА АТОМНА ЕНЕРГОГЕНЕРУЮЧА КОМПАНIЯ "ЕНЕРГОАТОМ"</v>
          </cell>
          <cell r="F322">
            <v>54513.167399999998</v>
          </cell>
          <cell r="G322">
            <v>60098.433799999999</v>
          </cell>
          <cell r="H322">
            <v>78401.719599999997</v>
          </cell>
          <cell r="I322">
            <v>54395.077400000002</v>
          </cell>
          <cell r="J322">
            <v>-5703.3563999999997</v>
          </cell>
          <cell r="K322">
            <v>0</v>
          </cell>
          <cell r="L322">
            <v>0</v>
          </cell>
          <cell r="M322">
            <v>7403.1386700000003</v>
          </cell>
          <cell r="N322">
            <v>-9891.4915999999994</v>
          </cell>
        </row>
        <row r="323">
          <cell r="B323">
            <v>17</v>
          </cell>
          <cell r="C323" t="str">
            <v>РIВНЕНСЬКА ОБЛАСТЬ</v>
          </cell>
          <cell r="D323">
            <v>293054</v>
          </cell>
          <cell r="E323" t="str">
            <v>ВIДКРИТЕ АКЦIОНЕРНЕ ТОВАРИСТВО "ВОЛИНЬ-ЦЕМЕНТ"</v>
          </cell>
          <cell r="F323">
            <v>30069.1764</v>
          </cell>
          <cell r="G323">
            <v>30252.923599999998</v>
          </cell>
          <cell r="H323">
            <v>28665.713</v>
          </cell>
          <cell r="I323">
            <v>29163.3649</v>
          </cell>
          <cell r="J323">
            <v>-1089.5587</v>
          </cell>
          <cell r="K323">
            <v>0</v>
          </cell>
          <cell r="L323">
            <v>0</v>
          </cell>
          <cell r="M323">
            <v>573.90975000000003</v>
          </cell>
          <cell r="N323">
            <v>420.2534</v>
          </cell>
        </row>
        <row r="324">
          <cell r="B324">
            <v>17</v>
          </cell>
          <cell r="C324" t="str">
            <v>РIВНЕНСЬКА ОБЛАСТЬ</v>
          </cell>
          <cell r="D324">
            <v>5424874</v>
          </cell>
          <cell r="E324" t="str">
            <v>ЗАКРИТЕ АКЦIОНЕРНЕ ТОВАРИСТВО "ЕЙ-I-ЕС РIВНЕЕНЕРГО"</v>
          </cell>
          <cell r="F324">
            <v>21070.6374</v>
          </cell>
          <cell r="G324">
            <v>21255.219700000001</v>
          </cell>
          <cell r="H324">
            <v>24361.91</v>
          </cell>
          <cell r="I324">
            <v>24284.533299999999</v>
          </cell>
          <cell r="J324">
            <v>3029.3136500000001</v>
          </cell>
          <cell r="K324">
            <v>0</v>
          </cell>
          <cell r="L324">
            <v>0</v>
          </cell>
          <cell r="M324">
            <v>2151.71389</v>
          </cell>
          <cell r="N324">
            <v>-77.376630000000006</v>
          </cell>
        </row>
        <row r="325">
          <cell r="B325">
            <v>17</v>
          </cell>
          <cell r="C325" t="str">
            <v>РIВНЕНСЬКА ОБЛАСТЬ</v>
          </cell>
          <cell r="D325">
            <v>22555135</v>
          </cell>
          <cell r="E325" t="str">
            <v>ЗАКРИТЕ АКЦIОНЕРНЕ ТОВАРИСТВО "КОНСЮМЕРС-СКЛО-ЗОРЯ"</v>
          </cell>
          <cell r="F325">
            <v>17755.517899999999</v>
          </cell>
          <cell r="G325">
            <v>17742.729200000002</v>
          </cell>
          <cell r="H325">
            <v>2168.1995900000002</v>
          </cell>
          <cell r="I325">
            <v>19157.052899999999</v>
          </cell>
          <cell r="J325">
            <v>1414.3237200000001</v>
          </cell>
          <cell r="K325">
            <v>0</v>
          </cell>
          <cell r="L325">
            <v>0</v>
          </cell>
          <cell r="M325">
            <v>16994.206900000001</v>
          </cell>
          <cell r="N325">
            <v>16988.8534</v>
          </cell>
        </row>
        <row r="326">
          <cell r="B326">
            <v>17</v>
          </cell>
          <cell r="C326" t="str">
            <v>РIВНЕНСЬКА ОБЛАСТЬ</v>
          </cell>
          <cell r="D326">
            <v>32358806</v>
          </cell>
          <cell r="E326" t="str">
            <v>ТОВАРИСТВО З ОБМЕЖЕНОЮ ВIДПОВIДАЛЬНIСТЮ "СВИСПАН ЛIМIТЕД"</v>
          </cell>
          <cell r="F326">
            <v>13054.022999999999</v>
          </cell>
          <cell r="G326">
            <v>11890.830599999999</v>
          </cell>
          <cell r="H326">
            <v>8075.4734900000003</v>
          </cell>
          <cell r="I326">
            <v>11533.921</v>
          </cell>
          <cell r="J326">
            <v>-356.90951999999999</v>
          </cell>
          <cell r="K326">
            <v>0</v>
          </cell>
          <cell r="L326">
            <v>-18.327719999999999</v>
          </cell>
          <cell r="M326">
            <v>3502.79378</v>
          </cell>
          <cell r="N326">
            <v>3433.52396</v>
          </cell>
        </row>
        <row r="327">
          <cell r="B327">
            <v>17</v>
          </cell>
          <cell r="C327" t="str">
            <v>РIВНЕНСЬКА ОБЛАСТЬ</v>
          </cell>
          <cell r="D327">
            <v>24175498</v>
          </cell>
          <cell r="E327" t="str">
            <v>ЗАКРИТЕ АКЦIОНЕРНЕ ТОВАРИСТВО "АГРОРЕСУРС"</v>
          </cell>
          <cell r="F327">
            <v>8763.8120500000005</v>
          </cell>
          <cell r="G327">
            <v>8750.9972600000001</v>
          </cell>
          <cell r="H327">
            <v>9177.0802899999999</v>
          </cell>
          <cell r="I327">
            <v>9988.5501299999996</v>
          </cell>
          <cell r="J327">
            <v>1237.55287</v>
          </cell>
          <cell r="K327">
            <v>0</v>
          </cell>
          <cell r="L327">
            <v>0</v>
          </cell>
          <cell r="M327">
            <v>810.22574999999995</v>
          </cell>
          <cell r="N327">
            <v>809.87291000000005</v>
          </cell>
        </row>
        <row r="328">
          <cell r="B328">
            <v>17</v>
          </cell>
          <cell r="C328" t="str">
            <v>РIВНЕНСЬКА ОБЛАСТЬ</v>
          </cell>
          <cell r="D328">
            <v>13990932</v>
          </cell>
          <cell r="E328" t="str">
            <v>ДОЧIРНЄ ПIДПРИЄМСТВО "ПРИКАРПАТЗАХIДТРАНС" ПIВДЕННО-ЗАХIДНОГО ВIДКРИТОГО АКЦIОНЕРНОГО ТОВАРИСТВА ТРУБОПРОВIДНОГО ТРАНСПОРТУ НАФТОПРОДУКТIВ</v>
          </cell>
          <cell r="F328">
            <v>253.80971</v>
          </cell>
          <cell r="G328">
            <v>-1373.3923</v>
          </cell>
          <cell r="H328">
            <v>8658.1438500000004</v>
          </cell>
          <cell r="I328">
            <v>8649.69074</v>
          </cell>
          <cell r="J328">
            <v>10023.083000000001</v>
          </cell>
          <cell r="K328">
            <v>0</v>
          </cell>
          <cell r="L328">
            <v>0</v>
          </cell>
          <cell r="M328">
            <v>739.49145999999996</v>
          </cell>
          <cell r="N328">
            <v>-8.7450500000000009</v>
          </cell>
        </row>
        <row r="329">
          <cell r="B329">
            <v>17</v>
          </cell>
          <cell r="C329" t="str">
            <v>РIВНЕНСЬКА ОБЛАСТЬ</v>
          </cell>
          <cell r="D329">
            <v>3366701</v>
          </cell>
          <cell r="E329" t="str">
            <v>ВIДКРИТЕ АКЦIОНЕРНЕ ТОВАРИСТВО ПО ГАЗОПОСТАЧАННЮ ТА ГАЗИФIКАЦIЇ "РIВНЕГАЗ"</v>
          </cell>
          <cell r="F329">
            <v>7407.0131000000001</v>
          </cell>
          <cell r="G329">
            <v>7371.9252399999996</v>
          </cell>
          <cell r="H329">
            <v>8223.7997099999993</v>
          </cell>
          <cell r="I329">
            <v>8406.3637299999991</v>
          </cell>
          <cell r="J329">
            <v>1034.43849</v>
          </cell>
          <cell r="K329">
            <v>0</v>
          </cell>
          <cell r="L329">
            <v>0</v>
          </cell>
          <cell r="M329">
            <v>228.70991000000001</v>
          </cell>
          <cell r="N329">
            <v>181.50593000000001</v>
          </cell>
        </row>
        <row r="330">
          <cell r="B330">
            <v>17</v>
          </cell>
          <cell r="C330" t="str">
            <v>РIВНЕНСЬКА ОБЛАСТЬ</v>
          </cell>
          <cell r="D330">
            <v>33334990</v>
          </cell>
          <cell r="E330" t="str">
            <v>ТОВАРИСТВО З ОБМЕЖЕНОЮ ВIДПОВIДАЛЬНIСТЮ "ВИСОКОВОЛЬТНИЙ СОЮЗ-УКРАЇНА"</v>
          </cell>
          <cell r="F330">
            <v>3358.8749400000002</v>
          </cell>
          <cell r="G330">
            <v>3358.8749400000002</v>
          </cell>
          <cell r="H330">
            <v>6744.5343999999996</v>
          </cell>
          <cell r="I330">
            <v>7477.9913999999999</v>
          </cell>
          <cell r="J330">
            <v>4119.1164600000002</v>
          </cell>
          <cell r="K330">
            <v>0</v>
          </cell>
          <cell r="L330">
            <v>0</v>
          </cell>
          <cell r="M330">
            <v>733</v>
          </cell>
          <cell r="N330">
            <v>733</v>
          </cell>
        </row>
        <row r="331">
          <cell r="B331">
            <v>17</v>
          </cell>
          <cell r="C331" t="str">
            <v>РIВНЕНСЬКА ОБЛАСТЬ</v>
          </cell>
          <cell r="D331">
            <v>293462</v>
          </cell>
          <cell r="E331" t="str">
            <v>ВIДКРИТЕ АКЦIОНЕРНЕ ТОВАРИСТВО "РОКИТНIВСЬКИЙ СКЛЯНИЙ ЗАВОД"</v>
          </cell>
          <cell r="F331">
            <v>7407.1270199999999</v>
          </cell>
          <cell r="G331">
            <v>7285.0447299999996</v>
          </cell>
          <cell r="H331">
            <v>5100.7003000000004</v>
          </cell>
          <cell r="I331">
            <v>6416.1085899999998</v>
          </cell>
          <cell r="J331">
            <v>-868.93614000000002</v>
          </cell>
          <cell r="K331">
            <v>0</v>
          </cell>
          <cell r="L331">
            <v>0</v>
          </cell>
          <cell r="M331">
            <v>1273.69685</v>
          </cell>
          <cell r="N331">
            <v>1273.1143099999999</v>
          </cell>
        </row>
        <row r="332">
          <cell r="B332">
            <v>17</v>
          </cell>
          <cell r="C332" t="str">
            <v>РIВНЕНСЬКА ОБЛАСТЬ</v>
          </cell>
          <cell r="D332">
            <v>375987</v>
          </cell>
          <cell r="E332" t="str">
            <v>ВIДКРИТЕ АКЦIОНЕРНЕ ТОВАРИСТВО "КОСТОПIЛЬСЬКИЙ ЗАВОД ПРОДОВОЛЬЧИХ ТОВАРIВ"</v>
          </cell>
          <cell r="F332">
            <v>5267.3556399999998</v>
          </cell>
          <cell r="G332">
            <v>5283.3295500000004</v>
          </cell>
          <cell r="H332">
            <v>5448.6535000000003</v>
          </cell>
          <cell r="I332">
            <v>5837.5826999999999</v>
          </cell>
          <cell r="J332">
            <v>554.25315000000001</v>
          </cell>
          <cell r="K332">
            <v>0</v>
          </cell>
          <cell r="L332">
            <v>0</v>
          </cell>
          <cell r="M332">
            <v>406.98185999999998</v>
          </cell>
          <cell r="N332">
            <v>388.92921000000001</v>
          </cell>
        </row>
        <row r="333">
          <cell r="B333">
            <v>17</v>
          </cell>
          <cell r="C333" t="str">
            <v>РIВНЕНСЬКА ОБЛАСТЬ</v>
          </cell>
          <cell r="D333">
            <v>30923971</v>
          </cell>
          <cell r="E333" t="str">
            <v>"КОСТОПIЛЬСЬКИЙ ЗАВОД СКЛОВИРОБIВ"</v>
          </cell>
          <cell r="F333">
            <v>8822.9139699999996</v>
          </cell>
          <cell r="G333">
            <v>8806.6819200000009</v>
          </cell>
          <cell r="H333">
            <v>5258.6453799999999</v>
          </cell>
          <cell r="I333">
            <v>5277.3474399999996</v>
          </cell>
          <cell r="J333">
            <v>-3529.3344999999999</v>
          </cell>
          <cell r="K333">
            <v>0</v>
          </cell>
          <cell r="L333">
            <v>0</v>
          </cell>
          <cell r="M333">
            <v>10.322100000000001</v>
          </cell>
          <cell r="N333">
            <v>5.2556000000000003</v>
          </cell>
        </row>
        <row r="334">
          <cell r="B334">
            <v>17</v>
          </cell>
          <cell r="C334" t="str">
            <v>РIВНЕНСЬКА ОБЛАСТЬ</v>
          </cell>
          <cell r="D334">
            <v>213434</v>
          </cell>
          <cell r="E334" t="str">
            <v>ВIДКРИТЕ АКЦIОНЕРНЕ ТОВАРИСТВО "РIВНЕНСЬКИЙ ЗАВОД ВИСОКОВОЛЬТНОI АПАРАТУРИ"</v>
          </cell>
          <cell r="F334">
            <v>8496.7167700000009</v>
          </cell>
          <cell r="G334">
            <v>7767.7850200000003</v>
          </cell>
          <cell r="H334">
            <v>4984.2812199999998</v>
          </cell>
          <cell r="I334">
            <v>4998.6787100000001</v>
          </cell>
          <cell r="J334">
            <v>-2769.1062999999999</v>
          </cell>
          <cell r="K334">
            <v>0</v>
          </cell>
          <cell r="L334">
            <v>0</v>
          </cell>
          <cell r="M334">
            <v>0.38955000000000001</v>
          </cell>
          <cell r="N334">
            <v>0.38219999999999998</v>
          </cell>
        </row>
        <row r="335">
          <cell r="B335">
            <v>17</v>
          </cell>
          <cell r="C335" t="str">
            <v>РIВНЕНСЬКА ОБЛАСТЬ</v>
          </cell>
          <cell r="D335">
            <v>26259563</v>
          </cell>
          <cell r="E335" t="str">
            <v>УПРАВЛIННЯ КОМУНАЛЬНОЮ ВЛАСНIСТЮ ВИКОНАВЧОГО КОМIТЕТУ РIВНЕНСЬКОЇ МIСЬКОЇ РАДИ</v>
          </cell>
          <cell r="F335">
            <v>1694.6415</v>
          </cell>
          <cell r="G335">
            <v>2000.67093</v>
          </cell>
          <cell r="H335">
            <v>1909.2356199999999</v>
          </cell>
          <cell r="I335">
            <v>4813.4808300000004</v>
          </cell>
          <cell r="J335">
            <v>2812.8099000000002</v>
          </cell>
          <cell r="K335">
            <v>0</v>
          </cell>
          <cell r="L335">
            <v>0</v>
          </cell>
          <cell r="M335">
            <v>3237.0182799999998</v>
          </cell>
          <cell r="N335">
            <v>2904.24521</v>
          </cell>
        </row>
        <row r="336">
          <cell r="B336">
            <v>17</v>
          </cell>
          <cell r="C336" t="str">
            <v>РIВНЕНСЬКА ОБЛАСТЬ</v>
          </cell>
          <cell r="D336">
            <v>31994540</v>
          </cell>
          <cell r="E336" t="str">
            <v>ДОЧIРНЄ ПIДПРИЄМСТВО "РIВНЕНСЬКИЙ ОБЛАВТОДОР" ВIДКРИТОГО АКЦIОНЕРНОГО ТОВАРИСТВА "ДЕРЖАВНА АКЦIОНЕРНА КОМПАНIЯ "АВТОМОБIЛЬНI ДОРОГИ УКРАЇНИ"</v>
          </cell>
          <cell r="F336">
            <v>4253.1680200000001</v>
          </cell>
          <cell r="G336">
            <v>5171.1459199999999</v>
          </cell>
          <cell r="H336">
            <v>4377.8786799999998</v>
          </cell>
          <cell r="I336">
            <v>4383.3834500000003</v>
          </cell>
          <cell r="J336">
            <v>-787.76247000000001</v>
          </cell>
          <cell r="K336">
            <v>0</v>
          </cell>
          <cell r="L336">
            <v>0</v>
          </cell>
          <cell r="M336">
            <v>104.2338</v>
          </cell>
          <cell r="N336">
            <v>-49.19106</v>
          </cell>
        </row>
        <row r="337">
          <cell r="B337">
            <v>17</v>
          </cell>
          <cell r="C337" t="str">
            <v>РIВНЕНСЬКА ОБЛАСТЬ</v>
          </cell>
          <cell r="D337">
            <v>32404265</v>
          </cell>
          <cell r="E337" t="str">
            <v>ТОВАРИСТВО З ОБМЕЖЕНОЮ ВIДПОВIДАЛЬНIСТЮ "КЛЕСIВСЬКИЙ КАР'ЄР НЕРУДНИХ КОПАЛИН "ТЕХНОБУД"</v>
          </cell>
          <cell r="F337">
            <v>3929.7929800000002</v>
          </cell>
          <cell r="G337">
            <v>3912.5140900000001</v>
          </cell>
          <cell r="H337">
            <v>4226.1282099999999</v>
          </cell>
          <cell r="I337">
            <v>4317.4814399999996</v>
          </cell>
          <cell r="J337">
            <v>404.96735000000001</v>
          </cell>
          <cell r="K337">
            <v>0</v>
          </cell>
          <cell r="L337">
            <v>0</v>
          </cell>
          <cell r="M337">
            <v>243.18423000000001</v>
          </cell>
          <cell r="N337">
            <v>91.352170000000001</v>
          </cell>
        </row>
        <row r="338">
          <cell r="B338">
            <v>17</v>
          </cell>
          <cell r="C338" t="str">
            <v>РIВНЕНСЬКА ОБЛАСТЬ</v>
          </cell>
          <cell r="D338">
            <v>25321716</v>
          </cell>
          <cell r="E338" t="str">
            <v>КОМУНАЛЬНЕ ПIДПРИЄМСТВО КОМУНАЛЬНЕ ТЕПЛОПОСТАЧАЮЧЕ ПIДПРИЄМСТВО "КОМУНЕНЕРГIЯ"</v>
          </cell>
          <cell r="F338">
            <v>5074.41219</v>
          </cell>
          <cell r="G338">
            <v>4988.2403000000004</v>
          </cell>
          <cell r="H338">
            <v>6625.8159500000002</v>
          </cell>
          <cell r="I338">
            <v>3393.0973300000001</v>
          </cell>
          <cell r="J338">
            <v>-1595.143</v>
          </cell>
          <cell r="K338">
            <v>5573.8119699999997</v>
          </cell>
          <cell r="L338">
            <v>855.22551999999996</v>
          </cell>
          <cell r="M338">
            <v>23.658799999999999</v>
          </cell>
          <cell r="N338">
            <v>23.513549999999999</v>
          </cell>
        </row>
        <row r="339">
          <cell r="B339">
            <v>17</v>
          </cell>
          <cell r="C339" t="str">
            <v>РIВНЕНСЬКА ОБЛАСТЬ</v>
          </cell>
          <cell r="D339">
            <v>30256035</v>
          </cell>
          <cell r="E339" t="str">
            <v>ДОЧIРНЄ ПIДПРИЄМСТВО "РАЙЗ-АГРОТЕХНIКА"</v>
          </cell>
          <cell r="F339">
            <v>1619.7007799999999</v>
          </cell>
          <cell r="G339">
            <v>1802.0617099999999</v>
          </cell>
          <cell r="H339">
            <v>3491.4108900000001</v>
          </cell>
          <cell r="I339">
            <v>3364.0173</v>
          </cell>
          <cell r="J339">
            <v>1561.95559</v>
          </cell>
          <cell r="K339">
            <v>0</v>
          </cell>
          <cell r="L339">
            <v>0</v>
          </cell>
          <cell r="M339">
            <v>72.182469999999995</v>
          </cell>
          <cell r="N339">
            <v>-129.83233999999999</v>
          </cell>
        </row>
        <row r="340">
          <cell r="B340">
            <v>17</v>
          </cell>
          <cell r="C340" t="str">
            <v>РIВНЕНСЬКА ОБЛАСТЬ</v>
          </cell>
          <cell r="D340">
            <v>3361678</v>
          </cell>
          <cell r="E340" t="str">
            <v>РIВНЕНСЬКЕ ОБЛАСНЕ ВИРОБНИЧЕ КОМУНАЛЬНЕ ПIДПРИЄМСТВО ВОДОПРОВIДНО-КАНАЛIЗАЦIЙНОГО ГОСПОДАРСТВА "РIВНЕОБЛВОДОКАНАЛ"</v>
          </cell>
          <cell r="F340">
            <v>1104.4115899999999</v>
          </cell>
          <cell r="G340">
            <v>1119.7608</v>
          </cell>
          <cell r="H340">
            <v>2832.10599</v>
          </cell>
          <cell r="I340">
            <v>3299.5678600000001</v>
          </cell>
          <cell r="J340">
            <v>2179.8070600000001</v>
          </cell>
          <cell r="K340">
            <v>0</v>
          </cell>
          <cell r="L340">
            <v>0</v>
          </cell>
          <cell r="M340">
            <v>429.30241999999998</v>
          </cell>
          <cell r="N340">
            <v>416.35881000000001</v>
          </cell>
        </row>
        <row r="341">
          <cell r="B341">
            <v>17</v>
          </cell>
          <cell r="C341" t="str">
            <v>РIВНЕНСЬКА ОБЛАСТЬ</v>
          </cell>
          <cell r="D341">
            <v>992836</v>
          </cell>
          <cell r="E341" t="str">
            <v>ДЕРЖАВНЕ ПIДПРИЄМСТВО "САРНЕНСЬКЕ ЛIСОВЕ ГОСПОДАРСТВО"</v>
          </cell>
          <cell r="F341">
            <v>1929.8049699999999</v>
          </cell>
          <cell r="G341">
            <v>1929.8051499999999</v>
          </cell>
          <cell r="H341">
            <v>3153.1841199999999</v>
          </cell>
          <cell r="I341">
            <v>3253.9477299999999</v>
          </cell>
          <cell r="J341">
            <v>1324.14258</v>
          </cell>
          <cell r="K341">
            <v>0</v>
          </cell>
          <cell r="L341">
            <v>0</v>
          </cell>
          <cell r="M341">
            <v>100.55279</v>
          </cell>
          <cell r="N341">
            <v>100.48065</v>
          </cell>
        </row>
        <row r="342">
          <cell r="B342">
            <v>18</v>
          </cell>
          <cell r="C342" t="str">
            <v>СУМСЬКА ОБЛАСТЬ</v>
          </cell>
          <cell r="D342">
            <v>431215785</v>
          </cell>
          <cell r="E342" t="str">
            <v>ДОГОВIР ПРО СПIЛЬНУ ДIЯЛЬНIСТЬ НГВУ "ОХТИРКАНАФТОГАЗ" ВАТ "УКРНАФТА"N 35/78</v>
          </cell>
          <cell r="F342">
            <v>70176.110400000005</v>
          </cell>
          <cell r="G342">
            <v>72919.016099999993</v>
          </cell>
          <cell r="H342">
            <v>116370.985</v>
          </cell>
          <cell r="I342">
            <v>125894.448</v>
          </cell>
          <cell r="J342">
            <v>52975.431799999998</v>
          </cell>
          <cell r="K342">
            <v>0</v>
          </cell>
          <cell r="L342">
            <v>0</v>
          </cell>
          <cell r="M342">
            <v>12771.5185</v>
          </cell>
          <cell r="N342">
            <v>9523.4631900000004</v>
          </cell>
        </row>
        <row r="343">
          <cell r="B343">
            <v>18</v>
          </cell>
          <cell r="C343" t="str">
            <v>СУМСЬКА ОБЛАСТЬ</v>
          </cell>
          <cell r="D343">
            <v>5398533</v>
          </cell>
          <cell r="E343" t="str">
            <v>НАФТОГАЗОВИДОБУВНЕ УПРАВЛIННЯ "ОХТИРКАНАФТОГАЗ" ВIДКРИТОГО АКЦIОНЕРНОГО ТОВАРИСТВА "УКРНАФТА"</v>
          </cell>
          <cell r="F343">
            <v>322054.39199999999</v>
          </cell>
          <cell r="G343">
            <v>322199.01899999997</v>
          </cell>
          <cell r="H343">
            <v>92780.002299999993</v>
          </cell>
          <cell r="I343">
            <v>103243.92</v>
          </cell>
          <cell r="J343">
            <v>-218955.1</v>
          </cell>
          <cell r="K343">
            <v>0</v>
          </cell>
          <cell r="L343">
            <v>0</v>
          </cell>
          <cell r="M343">
            <v>13183.397499999999</v>
          </cell>
          <cell r="N343">
            <v>10463.9177</v>
          </cell>
        </row>
        <row r="344">
          <cell r="B344">
            <v>18</v>
          </cell>
          <cell r="C344" t="str">
            <v>СУМСЬКА ОБЛАСТЬ</v>
          </cell>
          <cell r="D344">
            <v>382220</v>
          </cell>
          <cell r="E344" t="str">
            <v>ЗАКРИТЕ АКЦIОНЕРНЕ ТОВАРИСТВО "КРАФТ ФУДЗ УКРАЇНА"</v>
          </cell>
          <cell r="F344">
            <v>43461.813099999999</v>
          </cell>
          <cell r="G344">
            <v>43474.032899999998</v>
          </cell>
          <cell r="H344">
            <v>51944.773200000003</v>
          </cell>
          <cell r="I344">
            <v>57668.8442</v>
          </cell>
          <cell r="J344">
            <v>14194.811299999999</v>
          </cell>
          <cell r="K344">
            <v>0</v>
          </cell>
          <cell r="L344">
            <v>0</v>
          </cell>
          <cell r="M344">
            <v>5761.4057199999997</v>
          </cell>
          <cell r="N344">
            <v>5712.3899799999999</v>
          </cell>
        </row>
        <row r="345">
          <cell r="B345">
            <v>18</v>
          </cell>
          <cell r="C345" t="str">
            <v>СУМСЬКА ОБЛАСТЬ</v>
          </cell>
          <cell r="D345">
            <v>31162928</v>
          </cell>
          <cell r="E345" t="str">
            <v>ТОВАРИСТВО З ОБМЕЖЕНОЮ ВIДПОВIДАЛЬНIСТЮ "ГОРОБИНА"</v>
          </cell>
          <cell r="F345">
            <v>29185.705600000001</v>
          </cell>
          <cell r="G345">
            <v>32583.542700000002</v>
          </cell>
          <cell r="H345">
            <v>30770.644499999999</v>
          </cell>
          <cell r="I345">
            <v>33363.385000000002</v>
          </cell>
          <cell r="J345">
            <v>779.84226999999998</v>
          </cell>
          <cell r="K345">
            <v>0</v>
          </cell>
          <cell r="L345">
            <v>0</v>
          </cell>
          <cell r="M345">
            <v>10220.6039</v>
          </cell>
          <cell r="N345">
            <v>2342.73146</v>
          </cell>
        </row>
        <row r="346">
          <cell r="B346">
            <v>18</v>
          </cell>
          <cell r="C346" t="str">
            <v>СУМСЬКА ОБЛАСТЬ</v>
          </cell>
          <cell r="D346">
            <v>23293513</v>
          </cell>
          <cell r="E346" t="str">
            <v>ВIДКРИТЕ АКЦIОНЕРНЕ ТОВАРИСТВО "СУМИОБЛЕНЕРГО"</v>
          </cell>
          <cell r="F346">
            <v>21318.3472</v>
          </cell>
          <cell r="G346">
            <v>21187.852699999999</v>
          </cell>
          <cell r="H346">
            <v>19260.117099999999</v>
          </cell>
          <cell r="I346">
            <v>20772.944800000001</v>
          </cell>
          <cell r="J346">
            <v>-414.90784000000002</v>
          </cell>
          <cell r="K346">
            <v>0</v>
          </cell>
          <cell r="L346">
            <v>0</v>
          </cell>
          <cell r="M346">
            <v>1515.02791</v>
          </cell>
          <cell r="N346">
            <v>1512.82772</v>
          </cell>
        </row>
        <row r="347">
          <cell r="B347">
            <v>18</v>
          </cell>
          <cell r="C347" t="str">
            <v>СУМСЬКА ОБЛАСТЬ</v>
          </cell>
          <cell r="D347">
            <v>14022407</v>
          </cell>
          <cell r="E347" t="str">
            <v>ЗАКРИТЕ АКЦIОНЕРНЕ ТОВАРИСТВО "ТЕХНОЛОГIЯ"</v>
          </cell>
          <cell r="F347">
            <v>9334.3414300000004</v>
          </cell>
          <cell r="G347">
            <v>8656.3788499999991</v>
          </cell>
          <cell r="H347">
            <v>18716.871599999999</v>
          </cell>
          <cell r="I347">
            <v>19305.795099999999</v>
          </cell>
          <cell r="J347">
            <v>10649.4162</v>
          </cell>
          <cell r="K347">
            <v>0</v>
          </cell>
          <cell r="L347">
            <v>0</v>
          </cell>
          <cell r="M347">
            <v>210.68476999999999</v>
          </cell>
          <cell r="N347">
            <v>210.25208000000001</v>
          </cell>
        </row>
        <row r="348">
          <cell r="B348">
            <v>18</v>
          </cell>
          <cell r="C348" t="str">
            <v>СУМСЬКА ОБЛАСТЬ</v>
          </cell>
          <cell r="D348">
            <v>137041</v>
          </cell>
          <cell r="E348" t="str">
            <v>КАЧАНIВСЬКИЙ ГАЗОПЕРЕРОБНИЙ ЗАВОД ВIДКРИТОГО АКЦIОНЕРНОГО ТОВАРИСТВА "УКРНАФТА"</v>
          </cell>
          <cell r="F348">
            <v>15222.0545</v>
          </cell>
          <cell r="G348">
            <v>15237.474899999999</v>
          </cell>
          <cell r="H348">
            <v>15959.8395</v>
          </cell>
          <cell r="I348">
            <v>17241.159800000001</v>
          </cell>
          <cell r="J348">
            <v>2003.6849299999999</v>
          </cell>
          <cell r="K348">
            <v>0</v>
          </cell>
          <cell r="L348">
            <v>0</v>
          </cell>
          <cell r="M348">
            <v>1330.28755</v>
          </cell>
          <cell r="N348">
            <v>1281.3202900000001</v>
          </cell>
        </row>
        <row r="349">
          <cell r="B349">
            <v>18</v>
          </cell>
          <cell r="C349" t="str">
            <v>СУМСЬКА ОБЛАСТЬ</v>
          </cell>
          <cell r="D349">
            <v>375208</v>
          </cell>
          <cell r="E349" t="str">
            <v>ДЕРЖАВНЕ ПIДПРИЄМСТВО"НАУМIВСЬКИЙ СПИРТОВИЙ ЗАВОД"</v>
          </cell>
          <cell r="F349">
            <v>4998.2749599999997</v>
          </cell>
          <cell r="G349">
            <v>4932.8806800000002</v>
          </cell>
          <cell r="H349">
            <v>12474.9419</v>
          </cell>
          <cell r="I349">
            <v>13319.0985</v>
          </cell>
          <cell r="J349">
            <v>8386.2178600000007</v>
          </cell>
          <cell r="K349">
            <v>0</v>
          </cell>
          <cell r="L349">
            <v>0</v>
          </cell>
          <cell r="M349">
            <v>451.02190999999999</v>
          </cell>
          <cell r="N349">
            <v>450.22908999999999</v>
          </cell>
        </row>
        <row r="350">
          <cell r="B350">
            <v>18</v>
          </cell>
          <cell r="C350" t="str">
            <v>СУМСЬКА ОБЛАСТЬ</v>
          </cell>
          <cell r="D350">
            <v>3352432</v>
          </cell>
          <cell r="E350" t="str">
            <v>ВIДКРИТЕ АКЦIОНЕРНЕ ТОВАРИСТВО ПО ГАЗОПОСТАЧАННЮ ТА ГАЗИФIКАЦIЇ "СУМИГАЗ"</v>
          </cell>
          <cell r="F350">
            <v>9363.1387200000008</v>
          </cell>
          <cell r="G350">
            <v>9332.8615100000006</v>
          </cell>
          <cell r="H350">
            <v>10230.265600000001</v>
          </cell>
          <cell r="I350">
            <v>12819.793100000001</v>
          </cell>
          <cell r="J350">
            <v>3486.9316199999998</v>
          </cell>
          <cell r="K350">
            <v>0</v>
          </cell>
          <cell r="L350">
            <v>0</v>
          </cell>
          <cell r="M350">
            <v>2577.7790500000001</v>
          </cell>
          <cell r="N350">
            <v>2556.2952100000002</v>
          </cell>
        </row>
        <row r="351">
          <cell r="B351">
            <v>18</v>
          </cell>
          <cell r="C351" t="str">
            <v>СУМСЬКА ОБЛАСТЬ</v>
          </cell>
          <cell r="D351">
            <v>14314452</v>
          </cell>
          <cell r="E351" t="str">
            <v>ШОСТКИНСЬКИЙ КАЗЕННИЙ ЗАВОД "IМПУЛЬС"</v>
          </cell>
          <cell r="F351">
            <v>7920.3373300000003</v>
          </cell>
          <cell r="G351">
            <v>7926.7636300000004</v>
          </cell>
          <cell r="H351">
            <v>10133.5985</v>
          </cell>
          <cell r="I351">
            <v>11552.6962</v>
          </cell>
          <cell r="J351">
            <v>3625.9325899999999</v>
          </cell>
          <cell r="K351">
            <v>0</v>
          </cell>
          <cell r="L351">
            <v>0</v>
          </cell>
          <cell r="M351">
            <v>1428.9048499999999</v>
          </cell>
          <cell r="N351">
            <v>1419.09771</v>
          </cell>
        </row>
        <row r="352">
          <cell r="B352">
            <v>18</v>
          </cell>
          <cell r="C352" t="str">
            <v>СУМСЬКА ОБЛАСТЬ</v>
          </cell>
          <cell r="D352">
            <v>21127532</v>
          </cell>
          <cell r="E352" t="str">
            <v>СПIЛЬНЕ УКРАЇНСЬКО-БIЛОРУСЬКЕ ПIДПРИЄМСТВО "УКРТЕХНОСИНТЕЗ" У ФОРМI ТОВАРИСТВА З ОБМЕЖЕНОЮ ВIДПОВIДАЛЬНIСТЮ</v>
          </cell>
          <cell r="F352">
            <v>2796.98927</v>
          </cell>
          <cell r="G352">
            <v>2700.6215699999998</v>
          </cell>
          <cell r="H352">
            <v>6407.27538</v>
          </cell>
          <cell r="I352">
            <v>9000.3234100000009</v>
          </cell>
          <cell r="J352">
            <v>6299.7018399999997</v>
          </cell>
          <cell r="K352">
            <v>0</v>
          </cell>
          <cell r="L352">
            <v>0</v>
          </cell>
          <cell r="M352">
            <v>2598.9252900000001</v>
          </cell>
          <cell r="N352">
            <v>2438.7779599999999</v>
          </cell>
        </row>
        <row r="353">
          <cell r="B353">
            <v>18</v>
          </cell>
          <cell r="C353" t="str">
            <v>СУМСЬКА ОБЛАСТЬ</v>
          </cell>
          <cell r="D353">
            <v>3352455</v>
          </cell>
          <cell r="E353" t="str">
            <v>КОМУНАЛЬНЕ ПIДПРИЄМСТВО "МIСЬКВОДОКАНАЛ" СУМСЬКОЇ МIСЬКОЇ РАДИ</v>
          </cell>
          <cell r="F353">
            <v>2349.0590999999999</v>
          </cell>
          <cell r="G353">
            <v>1454.35076</v>
          </cell>
          <cell r="H353">
            <v>4949.7385700000004</v>
          </cell>
          <cell r="I353">
            <v>6019.4924099999998</v>
          </cell>
          <cell r="J353">
            <v>4565.1416499999996</v>
          </cell>
          <cell r="K353">
            <v>0</v>
          </cell>
          <cell r="L353">
            <v>-960.65326000000005</v>
          </cell>
          <cell r="M353">
            <v>8.4608600000000003</v>
          </cell>
          <cell r="N353">
            <v>-1.23295</v>
          </cell>
        </row>
        <row r="354">
          <cell r="B354">
            <v>18</v>
          </cell>
          <cell r="C354" t="str">
            <v>СУМСЬКА ОБЛАСТЬ</v>
          </cell>
          <cell r="D354">
            <v>447103</v>
          </cell>
          <cell r="E354" t="str">
            <v>ВIДКРИТЕ АКЦIОНЕРНЕ ТОВАРИСТВО "ШОСТКИНСЬКИЙ МIСЬКМОЛКОМБIНАТ"</v>
          </cell>
          <cell r="F354">
            <v>7758.0789100000002</v>
          </cell>
          <cell r="G354">
            <v>7773.6599699999997</v>
          </cell>
          <cell r="H354">
            <v>5665.69002</v>
          </cell>
          <cell r="I354">
            <v>5889.4811900000004</v>
          </cell>
          <cell r="J354">
            <v>-1884.1787999999999</v>
          </cell>
          <cell r="K354">
            <v>0</v>
          </cell>
          <cell r="L354">
            <v>0</v>
          </cell>
          <cell r="M354">
            <v>228.40477999999999</v>
          </cell>
          <cell r="N354">
            <v>223.22945999999999</v>
          </cell>
        </row>
        <row r="355">
          <cell r="B355">
            <v>18</v>
          </cell>
          <cell r="C355" t="str">
            <v>СУМСЬКА ОБЛАСТЬ</v>
          </cell>
          <cell r="D355">
            <v>31931024</v>
          </cell>
          <cell r="E355" t="str">
            <v>ДОЧIРНЄ ПIДПРИЄМСТВО "СУМСЬКИЙ ОБЛАВТОДОР" ВIДКРИТОГО АКЦIОНЕРНОГО ТОВАРИСТВА "ДЕРЖАВНА АКЦIОНЕРНА КОМПАНIЯ "АВТОМОБIЛЬНI ДОРОГИ УКРАЇНИ"</v>
          </cell>
          <cell r="F355">
            <v>4896.8623200000002</v>
          </cell>
          <cell r="G355">
            <v>4908.50893</v>
          </cell>
          <cell r="H355">
            <v>4946.9355699999996</v>
          </cell>
          <cell r="I355">
            <v>5300.47192</v>
          </cell>
          <cell r="J355">
            <v>391.96298999999999</v>
          </cell>
          <cell r="K355">
            <v>0</v>
          </cell>
          <cell r="L355">
            <v>0</v>
          </cell>
          <cell r="M355">
            <v>307.5874</v>
          </cell>
          <cell r="N355">
            <v>281.5018</v>
          </cell>
        </row>
        <row r="356">
          <cell r="B356">
            <v>18</v>
          </cell>
          <cell r="C356" t="str">
            <v>СУМСЬКА ОБЛАСТЬ</v>
          </cell>
          <cell r="D356">
            <v>374522</v>
          </cell>
          <cell r="E356" t="str">
            <v>ВIДКРИТЕ АКЦIОНЕРНЕ ТОВАРИСТВО "СУМСЬКИЙ ХЛIБОКОМБIНАТ"</v>
          </cell>
          <cell r="F356">
            <v>2521.0942</v>
          </cell>
          <cell r="G356">
            <v>2513.39426</v>
          </cell>
          <cell r="H356">
            <v>4754.7946199999997</v>
          </cell>
          <cell r="I356">
            <v>4999.8389699999998</v>
          </cell>
          <cell r="J356">
            <v>2486.4447100000002</v>
          </cell>
          <cell r="K356">
            <v>0</v>
          </cell>
          <cell r="L356">
            <v>0</v>
          </cell>
          <cell r="M356">
            <v>269.40609999999998</v>
          </cell>
          <cell r="N356">
            <v>245.04435000000001</v>
          </cell>
        </row>
        <row r="357">
          <cell r="B357">
            <v>18</v>
          </cell>
          <cell r="C357" t="str">
            <v>СУМСЬКА ОБЛАСТЬ</v>
          </cell>
          <cell r="D357">
            <v>12602750</v>
          </cell>
          <cell r="E357" t="str">
            <v>ДЕРЖАВНЕ ПIДПРИЄМСТВО МIНIСТЕРСТВА ОБОРОНИ УКРАЇНИ "КОНОТОПСЬКИЙ АВIАРЕМОНТНИЙ ЗАВОД "АВIАКОН"</v>
          </cell>
          <cell r="F357">
            <v>5464.2300599999999</v>
          </cell>
          <cell r="G357">
            <v>6655.7014200000003</v>
          </cell>
          <cell r="H357">
            <v>4892.9782999999998</v>
          </cell>
          <cell r="I357">
            <v>4473.9591700000001</v>
          </cell>
          <cell r="J357">
            <v>-2181.7422999999999</v>
          </cell>
          <cell r="K357">
            <v>0</v>
          </cell>
          <cell r="L357">
            <v>0</v>
          </cell>
          <cell r="M357">
            <v>802.68357000000003</v>
          </cell>
          <cell r="N357">
            <v>-419.01913000000002</v>
          </cell>
        </row>
        <row r="358">
          <cell r="B358">
            <v>18</v>
          </cell>
          <cell r="C358" t="str">
            <v>СУМСЬКА ОБЛАСТЬ</v>
          </cell>
          <cell r="D358">
            <v>220434</v>
          </cell>
          <cell r="E358" t="str">
            <v>ВIДКРИТЕ АКЦIОНЕРНЕ ТОВАРИСТВО "НАУКОВО-ВИРОБНИЧЕ АКЦIОНЕРНЕ ТОВАРИСТВО "ВНДIКОМПРЕСОРМАШ"</v>
          </cell>
          <cell r="F358">
            <v>471.98565000000002</v>
          </cell>
          <cell r="G358">
            <v>472.15197999999998</v>
          </cell>
          <cell r="H358">
            <v>3912.2056699999998</v>
          </cell>
          <cell r="I358">
            <v>4045.2921000000001</v>
          </cell>
          <cell r="J358">
            <v>3573.14012</v>
          </cell>
          <cell r="K358">
            <v>0</v>
          </cell>
          <cell r="L358">
            <v>0</v>
          </cell>
          <cell r="M358">
            <v>34.420929999999998</v>
          </cell>
          <cell r="N358">
            <v>33.38946</v>
          </cell>
        </row>
        <row r="359">
          <cell r="B359">
            <v>18</v>
          </cell>
          <cell r="C359" t="str">
            <v>СУМСЬКА ОБЛАСТЬ</v>
          </cell>
          <cell r="D359">
            <v>14019428</v>
          </cell>
          <cell r="E359" t="str">
            <v>СУМСЬКЕ РАЙОННЕ НАФТОПРОВIДНЕ УПРАВЛIННЯ ФIЛIЇ "ПРИДНIПРОВСЬКI МАГIСТРАЛЬНI НАФТОПРОВОДИ" ВIДКРИТОГО АКЦIОНЕРНОГО ТОВАРИСТВА "УКРТРАНСНАФТА"</v>
          </cell>
          <cell r="F359">
            <v>3349.9071899999999</v>
          </cell>
          <cell r="G359">
            <v>3.74078</v>
          </cell>
          <cell r="H359">
            <v>5103.9147400000002</v>
          </cell>
          <cell r="I359">
            <v>3947.00549</v>
          </cell>
          <cell r="J359">
            <v>3943.2647099999999</v>
          </cell>
          <cell r="K359">
            <v>0</v>
          </cell>
          <cell r="L359">
            <v>0</v>
          </cell>
          <cell r="M359">
            <v>0.14008999999999999</v>
          </cell>
          <cell r="N359">
            <v>-1156.9093</v>
          </cell>
        </row>
        <row r="360">
          <cell r="B360">
            <v>18</v>
          </cell>
          <cell r="C360" t="str">
            <v>СУМСЬКА ОБЛАСТЬ</v>
          </cell>
          <cell r="D360">
            <v>992941</v>
          </cell>
          <cell r="E360" t="str">
            <v>ДЕРЖАВНЕ ПIДПРИЄМСТВО "ЛЕБЕДИНСЬКЕ ЛIСОВЕ ГОСПОДАРСТВО"</v>
          </cell>
          <cell r="F360">
            <v>867.29594999999995</v>
          </cell>
          <cell r="G360">
            <v>858.06505000000004</v>
          </cell>
          <cell r="H360">
            <v>2691.1424099999999</v>
          </cell>
          <cell r="I360">
            <v>3534.8351299999999</v>
          </cell>
          <cell r="J360">
            <v>2676.7700799999998</v>
          </cell>
          <cell r="K360">
            <v>0</v>
          </cell>
          <cell r="L360">
            <v>0</v>
          </cell>
          <cell r="M360">
            <v>917.80782999999997</v>
          </cell>
          <cell r="N360">
            <v>846.69070999999997</v>
          </cell>
        </row>
        <row r="361">
          <cell r="B361">
            <v>18</v>
          </cell>
          <cell r="C361" t="str">
            <v>СУМСЬКА ОБЛАСТЬ</v>
          </cell>
          <cell r="D361">
            <v>560241667</v>
          </cell>
          <cell r="E361" t="str">
            <v>ДОГОВIР ПРО СУМIСНУ ДIЯЛЬНIСТЬ "НГВУ "ОХТИРКАНАФТОГАЗ"</v>
          </cell>
          <cell r="F361">
            <v>2357.0395800000001</v>
          </cell>
          <cell r="G361">
            <v>2053.5525899999998</v>
          </cell>
          <cell r="H361">
            <v>3462.9481500000002</v>
          </cell>
          <cell r="I361">
            <v>3494.5001600000001</v>
          </cell>
          <cell r="J361">
            <v>1440.94757</v>
          </cell>
          <cell r="K361">
            <v>0</v>
          </cell>
          <cell r="L361">
            <v>0</v>
          </cell>
          <cell r="M361">
            <v>485.85608999999999</v>
          </cell>
          <cell r="N361">
            <v>31.552009999999999</v>
          </cell>
        </row>
        <row r="362">
          <cell r="B362">
            <v>19</v>
          </cell>
          <cell r="C362" t="str">
            <v>ТЕРНОПIЛЬСЬКА ОБЛАСТЬ</v>
          </cell>
          <cell r="D362">
            <v>31273638</v>
          </cell>
          <cell r="E362" t="str">
            <v>ЗАКРИТЕ АКЦIОНЕРНЕ ТОВАРИСТВО "ШУСТОВ-СПИРТ"</v>
          </cell>
          <cell r="F362">
            <v>23129.072400000001</v>
          </cell>
          <cell r="G362">
            <v>25409.952000000001</v>
          </cell>
          <cell r="H362">
            <v>24102.0625</v>
          </cell>
          <cell r="I362">
            <v>25207.969799999999</v>
          </cell>
          <cell r="J362">
            <v>-201.98220000000001</v>
          </cell>
          <cell r="K362">
            <v>0</v>
          </cell>
          <cell r="L362">
            <v>0</v>
          </cell>
          <cell r="M362">
            <v>8046.6247400000002</v>
          </cell>
          <cell r="N362">
            <v>605.90736000000004</v>
          </cell>
        </row>
        <row r="363">
          <cell r="B363">
            <v>19</v>
          </cell>
          <cell r="C363" t="str">
            <v>ТЕРНОПIЛЬСЬКА ОБЛАСТЬ</v>
          </cell>
          <cell r="D363">
            <v>130725</v>
          </cell>
          <cell r="E363" t="str">
            <v>ВIДКРИТЕ АКЦIОНЕРНЕ ТОВАРИСТВО "ТЕРНОПIЛЬОБЛЕНЕРГО"</v>
          </cell>
          <cell r="F363">
            <v>15177.1723</v>
          </cell>
          <cell r="G363">
            <v>15149.1451</v>
          </cell>
          <cell r="H363">
            <v>12568.795400000001</v>
          </cell>
          <cell r="I363">
            <v>12629.753500000001</v>
          </cell>
          <cell r="J363">
            <v>-2519.3915999999999</v>
          </cell>
          <cell r="K363">
            <v>0</v>
          </cell>
          <cell r="L363">
            <v>0</v>
          </cell>
          <cell r="M363">
            <v>46.508339999999997</v>
          </cell>
          <cell r="N363">
            <v>45.727359999999997</v>
          </cell>
        </row>
        <row r="364">
          <cell r="B364">
            <v>19</v>
          </cell>
          <cell r="C364" t="str">
            <v>ТЕРНОПIЛЬСЬКА ОБЛАСТЬ</v>
          </cell>
          <cell r="D364">
            <v>375131</v>
          </cell>
          <cell r="E364" t="str">
            <v>ДЕРЖАВНЕ ПIДПРИЄМСТВО МАРИЛIВСЬКИЙ СПИРТОВИЙ ЗАВОД</v>
          </cell>
          <cell r="F364">
            <v>9877.5694299999996</v>
          </cell>
          <cell r="G364">
            <v>9515.7801899999995</v>
          </cell>
          <cell r="H364">
            <v>8263.1638199999998</v>
          </cell>
          <cell r="I364">
            <v>9444.8074400000005</v>
          </cell>
          <cell r="J364">
            <v>-70.972750000000005</v>
          </cell>
          <cell r="K364">
            <v>0</v>
          </cell>
          <cell r="L364">
            <v>0</v>
          </cell>
          <cell r="M364">
            <v>974.86636999999996</v>
          </cell>
          <cell r="N364">
            <v>929.10055</v>
          </cell>
        </row>
        <row r="365">
          <cell r="B365">
            <v>19</v>
          </cell>
          <cell r="C365" t="str">
            <v>ТЕРНОПIЛЬСЬКА ОБЛАСТЬ</v>
          </cell>
          <cell r="D365">
            <v>21139268</v>
          </cell>
          <cell r="E365" t="str">
            <v>ТОВАРИСТВО З ОБМЕЖЕНОЮ ВIДПОВIДАЛЬНIСТЮ "НАТУРПРОДУКТ-ВЕГА"</v>
          </cell>
          <cell r="F365">
            <v>4307.0834500000001</v>
          </cell>
          <cell r="G365">
            <v>4144.1927999999998</v>
          </cell>
          <cell r="H365">
            <v>7823.7895099999996</v>
          </cell>
          <cell r="I365">
            <v>8991.6067999999996</v>
          </cell>
          <cell r="J365">
            <v>4847.4139999999998</v>
          </cell>
          <cell r="K365">
            <v>0</v>
          </cell>
          <cell r="L365">
            <v>0</v>
          </cell>
          <cell r="M365">
            <v>1172.1309699999999</v>
          </cell>
          <cell r="N365">
            <v>1167.7785200000001</v>
          </cell>
        </row>
        <row r="366">
          <cell r="B366">
            <v>19</v>
          </cell>
          <cell r="C366" t="str">
            <v>ТЕРНОПIЛЬСЬКА ОБЛАСТЬ</v>
          </cell>
          <cell r="D366">
            <v>14040960</v>
          </cell>
          <cell r="E366" t="str">
            <v>ДЕРЖАВНЕ НАУКОВО-ТЕХНIЧНЕ ПIДПРИЄМСТВО "ПРОМIНЬ"</v>
          </cell>
          <cell r="F366">
            <v>126.26091</v>
          </cell>
          <cell r="G366">
            <v>45.665619999999997</v>
          </cell>
          <cell r="H366">
            <v>6864.4294900000004</v>
          </cell>
          <cell r="I366">
            <v>8440.5985799999999</v>
          </cell>
          <cell r="J366">
            <v>8394.9329600000001</v>
          </cell>
          <cell r="K366">
            <v>0</v>
          </cell>
          <cell r="L366">
            <v>-80.684359999999998</v>
          </cell>
          <cell r="M366">
            <v>1492.06314</v>
          </cell>
          <cell r="N366">
            <v>1491.86185</v>
          </cell>
        </row>
        <row r="367">
          <cell r="B367">
            <v>19</v>
          </cell>
          <cell r="C367" t="str">
            <v>ТЕРНОПIЛЬСЬКА ОБЛАСТЬ</v>
          </cell>
          <cell r="D367">
            <v>375088</v>
          </cell>
          <cell r="E367" t="str">
            <v>ДЕРЖАВНЕ ПIДПРИЄМСТВО "КОБИЛОВОЛОЦЬКИЙ СПИРТОВИЙ ЗАВОД"</v>
          </cell>
          <cell r="F367">
            <v>4607.4567800000004</v>
          </cell>
          <cell r="G367">
            <v>4619.5823399999999</v>
          </cell>
          <cell r="H367">
            <v>6537.8616700000002</v>
          </cell>
          <cell r="I367">
            <v>7063.0100700000003</v>
          </cell>
          <cell r="J367">
            <v>2443.4277299999999</v>
          </cell>
          <cell r="K367">
            <v>0</v>
          </cell>
          <cell r="L367">
            <v>0</v>
          </cell>
          <cell r="M367">
            <v>241.30052000000001</v>
          </cell>
          <cell r="N367">
            <v>240.18838</v>
          </cell>
        </row>
        <row r="368">
          <cell r="B368">
            <v>19</v>
          </cell>
          <cell r="C368" t="str">
            <v>ТЕРНОПIЛЬСЬКА ОБЛАСТЬ</v>
          </cell>
          <cell r="D368">
            <v>377377</v>
          </cell>
          <cell r="E368" t="str">
            <v>ВIДКРИТЕ АКЦIОНЕРНЕ ТОВАРИСТВО "УКРАЇНСЬКА ТЮТЮНОВА КОМПАНIЯ"</v>
          </cell>
          <cell r="F368">
            <v>5441.9570100000001</v>
          </cell>
          <cell r="G368">
            <v>5564.0859300000002</v>
          </cell>
          <cell r="H368">
            <v>5621.0000899999995</v>
          </cell>
          <cell r="I368">
            <v>6430.6849899999997</v>
          </cell>
          <cell r="J368">
            <v>866.59906000000001</v>
          </cell>
          <cell r="K368">
            <v>0</v>
          </cell>
          <cell r="L368">
            <v>0</v>
          </cell>
          <cell r="M368">
            <v>688.49441000000002</v>
          </cell>
          <cell r="N368">
            <v>684.56989999999996</v>
          </cell>
        </row>
        <row r="369">
          <cell r="B369">
            <v>19</v>
          </cell>
          <cell r="C369" t="str">
            <v>ТЕРНОПIЛЬСЬКА ОБЛАСТЬ</v>
          </cell>
          <cell r="D369">
            <v>31995099</v>
          </cell>
          <cell r="E369" t="str">
            <v>ДОЧIРНЄ ПIДПРИЄМСТВО "ТЕРНОПIЛЬСЬКИЙ ОБЛАВТОДОР" ВАТ "ДЕРЖАВНА АКЦIОНЕРНА КОМПАНIЯ "АВТОМОБIЛЬНI ДОРОГИ УКРАЇНИ"</v>
          </cell>
          <cell r="F369">
            <v>3036.7549899999999</v>
          </cell>
          <cell r="G369">
            <v>3053.8510000000001</v>
          </cell>
          <cell r="H369">
            <v>5743.2680099999998</v>
          </cell>
          <cell r="I369">
            <v>5753.8186100000003</v>
          </cell>
          <cell r="J369">
            <v>2699.9676100000001</v>
          </cell>
          <cell r="K369">
            <v>0</v>
          </cell>
          <cell r="L369">
            <v>0</v>
          </cell>
          <cell r="M369">
            <v>114.105</v>
          </cell>
          <cell r="N369">
            <v>9.0674200000000003</v>
          </cell>
        </row>
        <row r="370">
          <cell r="B370">
            <v>19</v>
          </cell>
          <cell r="C370" t="str">
            <v>ТЕРНОПIЛЬСЬКА ОБЛАСТЬ</v>
          </cell>
          <cell r="D370">
            <v>382912</v>
          </cell>
          <cell r="E370" t="str">
            <v>ВIДКРИТЕ АКЦIОНЕРНЕ ТОВАРИСТВО "БРОВАР"</v>
          </cell>
          <cell r="F370">
            <v>4418.8794099999996</v>
          </cell>
          <cell r="G370">
            <v>4457.5979200000002</v>
          </cell>
          <cell r="H370">
            <v>4296.3853300000001</v>
          </cell>
          <cell r="I370">
            <v>4652.68282</v>
          </cell>
          <cell r="J370">
            <v>195.0849</v>
          </cell>
          <cell r="K370">
            <v>0</v>
          </cell>
          <cell r="L370">
            <v>0</v>
          </cell>
          <cell r="M370">
            <v>457.84476000000001</v>
          </cell>
          <cell r="N370">
            <v>356.29635000000002</v>
          </cell>
        </row>
        <row r="371">
          <cell r="B371">
            <v>19</v>
          </cell>
          <cell r="C371" t="str">
            <v>ТЕРНОПIЛЬСЬКА ОБЛАСТЬ</v>
          </cell>
          <cell r="D371">
            <v>31818410</v>
          </cell>
          <cell r="E371" t="str">
            <v>ТОВАРИСТВО З ОБМЕЖЕНОЮ ВIДПОВIДАЛЬНIСТЮ "ХОРОСТКIВ - ЦУКОР"</v>
          </cell>
          <cell r="F371">
            <v>1312.3838800000001</v>
          </cell>
          <cell r="G371">
            <v>1331.6019200000001</v>
          </cell>
          <cell r="H371">
            <v>4325.0601699999997</v>
          </cell>
          <cell r="I371">
            <v>4466.8894200000004</v>
          </cell>
          <cell r="J371">
            <v>3135.2874999999999</v>
          </cell>
          <cell r="K371">
            <v>0</v>
          </cell>
          <cell r="L371">
            <v>0</v>
          </cell>
          <cell r="M371">
            <v>25.78267</v>
          </cell>
          <cell r="N371">
            <v>24.342860000000002</v>
          </cell>
        </row>
        <row r="372">
          <cell r="B372">
            <v>19</v>
          </cell>
          <cell r="C372" t="str">
            <v>ТЕРНОПIЛЬСЬКА ОБЛАСТЬ</v>
          </cell>
          <cell r="D372">
            <v>31104342</v>
          </cell>
          <cell r="E372" t="str">
            <v>ТОВАРИСТВО З ОБМЕЖЕНОЮ ВIДПОВIДАЛЬНIСТЮ "КОЗОВА-ЦУКОР"</v>
          </cell>
          <cell r="F372">
            <v>799.56197999999995</v>
          </cell>
          <cell r="G372">
            <v>811.98238000000003</v>
          </cell>
          <cell r="H372">
            <v>3956.82348</v>
          </cell>
          <cell r="I372">
            <v>4063.3655100000001</v>
          </cell>
          <cell r="J372">
            <v>3251.3831300000002</v>
          </cell>
          <cell r="K372">
            <v>0</v>
          </cell>
          <cell r="L372">
            <v>0</v>
          </cell>
          <cell r="M372">
            <v>31.509080000000001</v>
          </cell>
          <cell r="N372">
            <v>22.183409999999999</v>
          </cell>
        </row>
        <row r="373">
          <cell r="B373">
            <v>19</v>
          </cell>
          <cell r="C373" t="str">
            <v>ТЕРНОПIЛЬСЬКА ОБЛАСТЬ</v>
          </cell>
          <cell r="D373">
            <v>1268940</v>
          </cell>
          <cell r="E373" t="str">
            <v>БУДIВЕЛЬНО-МОНТАЖНЕ УПРАВЛIННЯ "ПРОМБУД"</v>
          </cell>
          <cell r="F373">
            <v>1188.99938</v>
          </cell>
          <cell r="G373">
            <v>1200.1408699999999</v>
          </cell>
          <cell r="H373">
            <v>3549.1101699999999</v>
          </cell>
          <cell r="I373">
            <v>4044.4398700000002</v>
          </cell>
          <cell r="J373">
            <v>2844.299</v>
          </cell>
          <cell r="K373">
            <v>0</v>
          </cell>
          <cell r="L373">
            <v>0</v>
          </cell>
          <cell r="M373">
            <v>516.49648000000002</v>
          </cell>
          <cell r="N373">
            <v>495.28392000000002</v>
          </cell>
        </row>
        <row r="374">
          <cell r="B374">
            <v>19</v>
          </cell>
          <cell r="C374" t="str">
            <v>ТЕРНОПIЛЬСЬКА ОБЛАСТЬ</v>
          </cell>
          <cell r="D374">
            <v>31273491</v>
          </cell>
          <cell r="E374" t="str">
            <v>ТОВАРИСТВО З ОБМЕЖЕНОЮ ВIДПОВIДАЛЬНIСТЮ "ЗБАРАЖ-ЦУКОР"</v>
          </cell>
          <cell r="F374">
            <v>2270.1354999999999</v>
          </cell>
          <cell r="G374">
            <v>2306.8084399999998</v>
          </cell>
          <cell r="H374">
            <v>3748.56943</v>
          </cell>
          <cell r="I374">
            <v>3894.5109499999999</v>
          </cell>
          <cell r="J374">
            <v>1587.7025100000001</v>
          </cell>
          <cell r="K374">
            <v>0</v>
          </cell>
          <cell r="L374">
            <v>0</v>
          </cell>
          <cell r="M374">
            <v>36.839970000000001</v>
          </cell>
          <cell r="N374">
            <v>35.808979999999998</v>
          </cell>
        </row>
        <row r="375">
          <cell r="B375">
            <v>19</v>
          </cell>
          <cell r="C375" t="str">
            <v>ТЕРНОПIЛЬСЬКА ОБЛАСТЬ</v>
          </cell>
          <cell r="D375">
            <v>14034534</v>
          </cell>
          <cell r="E375" t="str">
            <v>ТЕРНОПIЛЬСЬКЕ КОМУНАЛЬНЕ ПIДПРИЄМСТВО ТЕПЛОВИХ МЕРЕЖ "ТЕРНОПIЛЬМIСЬКТЕПЛОКОМУНЕНЕРГО"</v>
          </cell>
          <cell r="F375">
            <v>3606.5620699999999</v>
          </cell>
          <cell r="G375">
            <v>3607.94209</v>
          </cell>
          <cell r="H375">
            <v>3380.30683</v>
          </cell>
          <cell r="I375">
            <v>3637.9746799999998</v>
          </cell>
          <cell r="J375">
            <v>30.032589999999999</v>
          </cell>
          <cell r="K375">
            <v>0</v>
          </cell>
          <cell r="L375">
            <v>0</v>
          </cell>
          <cell r="M375">
            <v>259.77868999999998</v>
          </cell>
          <cell r="N375">
            <v>251.88509999999999</v>
          </cell>
        </row>
        <row r="376">
          <cell r="B376">
            <v>19</v>
          </cell>
          <cell r="C376" t="str">
            <v>ТЕРНОПIЛЬСЬКА ОБЛАСТЬ</v>
          </cell>
          <cell r="D376">
            <v>293479</v>
          </cell>
          <cell r="E376" t="str">
            <v>ВIДКРИТЕ АКЦIОНЕРНЕ ТОВАРИСТВО "БЕРЕЖАНСЬКИЙ СКЛОЗАВОД"</v>
          </cell>
          <cell r="F376">
            <v>2870.9996000000001</v>
          </cell>
          <cell r="G376">
            <v>2923.6782600000001</v>
          </cell>
          <cell r="H376">
            <v>3272.0554999999999</v>
          </cell>
          <cell r="I376">
            <v>3473.89804</v>
          </cell>
          <cell r="J376">
            <v>550.21978000000001</v>
          </cell>
          <cell r="K376">
            <v>0</v>
          </cell>
          <cell r="L376">
            <v>0</v>
          </cell>
          <cell r="M376">
            <v>261.04743000000002</v>
          </cell>
          <cell r="N376">
            <v>201.84253000000001</v>
          </cell>
        </row>
        <row r="377">
          <cell r="B377">
            <v>19</v>
          </cell>
          <cell r="C377" t="str">
            <v>ТЕРНОПIЛЬСЬКА ОБЛАСТЬ</v>
          </cell>
          <cell r="D377">
            <v>375094</v>
          </cell>
          <cell r="E377" t="str">
            <v>ДЕРЖАВНЕ ПIДПРИЄМСТВО "НОВОСIЛКIВСЬКИЙ СПИРТОВИЙ ЗАВОД"</v>
          </cell>
          <cell r="F377">
            <v>3760.7409299999999</v>
          </cell>
          <cell r="G377">
            <v>3937.1832599999998</v>
          </cell>
          <cell r="H377">
            <v>2906.6082999999999</v>
          </cell>
          <cell r="I377">
            <v>3047.6538999999998</v>
          </cell>
          <cell r="J377">
            <v>-889.52936</v>
          </cell>
          <cell r="K377">
            <v>0</v>
          </cell>
          <cell r="L377">
            <v>0</v>
          </cell>
          <cell r="M377">
            <v>54.846760000000003</v>
          </cell>
          <cell r="N377">
            <v>-109.02445</v>
          </cell>
        </row>
        <row r="378">
          <cell r="B378">
            <v>19</v>
          </cell>
          <cell r="C378" t="str">
            <v>ТЕРНОПIЛЬСЬКА ОБЛАСТЬ</v>
          </cell>
          <cell r="D378">
            <v>21155959</v>
          </cell>
          <cell r="E378" t="str">
            <v>ВIДКРИТЕ АКЦIОНЕРНЕ ТОВАРИСТВО ПО ГАЗОПОСТАЧАННЮ ТА ГАЗИФIКАЦIЇ "ТЕРНОПIЛЬМIСЬКГАЗ"</v>
          </cell>
          <cell r="F378">
            <v>1781.0608</v>
          </cell>
          <cell r="G378">
            <v>2014.28748</v>
          </cell>
          <cell r="H378">
            <v>2964.4520600000001</v>
          </cell>
          <cell r="I378">
            <v>2988.9566399999999</v>
          </cell>
          <cell r="J378">
            <v>974.66916000000003</v>
          </cell>
          <cell r="K378">
            <v>0</v>
          </cell>
          <cell r="L378">
            <v>0</v>
          </cell>
          <cell r="M378">
            <v>273.01186999999999</v>
          </cell>
          <cell r="N378">
            <v>17.58381</v>
          </cell>
        </row>
        <row r="379">
          <cell r="B379">
            <v>19</v>
          </cell>
          <cell r="C379" t="str">
            <v>ТЕРНОПIЛЬСЬКА ОБЛАСТЬ</v>
          </cell>
          <cell r="D379">
            <v>3353845</v>
          </cell>
          <cell r="E379" t="str">
            <v>КОМУНАЛЬНЕ ПIДПРИЄМСТВО "ТЕРНОПIЛЬВОДОКАНАЛ"</v>
          </cell>
          <cell r="F379">
            <v>2591.9004500000001</v>
          </cell>
          <cell r="G379">
            <v>2559.0469499999999</v>
          </cell>
          <cell r="H379">
            <v>2889.8908900000001</v>
          </cell>
          <cell r="I379">
            <v>2985.1726600000002</v>
          </cell>
          <cell r="J379">
            <v>426.12571000000003</v>
          </cell>
          <cell r="K379">
            <v>0</v>
          </cell>
          <cell r="L379">
            <v>-20.657769999999999</v>
          </cell>
          <cell r="M379">
            <v>87.704499999999996</v>
          </cell>
          <cell r="N379">
            <v>74.623559999999998</v>
          </cell>
        </row>
        <row r="380">
          <cell r="B380">
            <v>19</v>
          </cell>
          <cell r="C380" t="str">
            <v>ТЕРНОПIЛЬСЬКА ОБЛАСТЬ</v>
          </cell>
          <cell r="D380">
            <v>375042</v>
          </cell>
          <cell r="E380" t="str">
            <v>ДЕРЖАВНЕ ПIДПРИЄМСТВО КОЗЛIВСЬКИЙ СПИРТОВИЙ ЗАВОД</v>
          </cell>
          <cell r="F380">
            <v>3090.6967399999999</v>
          </cell>
          <cell r="G380">
            <v>3113.2604999999999</v>
          </cell>
          <cell r="H380">
            <v>2788.2368499999998</v>
          </cell>
          <cell r="I380">
            <v>2908.98603</v>
          </cell>
          <cell r="J380">
            <v>-204.27447000000001</v>
          </cell>
          <cell r="K380">
            <v>37.33999</v>
          </cell>
          <cell r="L380">
            <v>33.792940000000002</v>
          </cell>
          <cell r="M380">
            <v>27.470220000000001</v>
          </cell>
          <cell r="N380">
            <v>-139.26022</v>
          </cell>
        </row>
        <row r="381">
          <cell r="B381">
            <v>19</v>
          </cell>
          <cell r="C381" t="str">
            <v>ТЕРНОПIЛЬСЬКА ОБЛАСТЬ</v>
          </cell>
          <cell r="D381">
            <v>30344990</v>
          </cell>
          <cell r="E381" t="str">
            <v>ПП "ФАБРИКА МЕБЛIВ "НОВА"</v>
          </cell>
          <cell r="F381">
            <v>2112.5695700000001</v>
          </cell>
          <cell r="G381">
            <v>2173.48659</v>
          </cell>
          <cell r="H381">
            <v>2773.43174</v>
          </cell>
          <cell r="I381">
            <v>2901.06324</v>
          </cell>
          <cell r="J381">
            <v>727.57664999999997</v>
          </cell>
          <cell r="K381">
            <v>0</v>
          </cell>
          <cell r="L381">
            <v>0</v>
          </cell>
          <cell r="M381">
            <v>214.44746000000001</v>
          </cell>
          <cell r="N381">
            <v>127.59223</v>
          </cell>
        </row>
        <row r="382">
          <cell r="B382">
            <v>20</v>
          </cell>
          <cell r="C382" t="str">
            <v>ХАРКIВСЬКА ОБЛАСТЬ</v>
          </cell>
          <cell r="D382">
            <v>383231</v>
          </cell>
          <cell r="E382" t="str">
            <v>ЗАКРИТЕ АКЦIОНЕРНЕ ТОВАРИСТВО "ФIЛIП МОРРIС УКРАЇНА"</v>
          </cell>
          <cell r="F382">
            <v>1004091.36</v>
          </cell>
          <cell r="G382">
            <v>1006370.14</v>
          </cell>
          <cell r="H382">
            <v>1296948.27</v>
          </cell>
          <cell r="I382">
            <v>1368961.79</v>
          </cell>
          <cell r="J382">
            <v>362591.65100000001</v>
          </cell>
          <cell r="K382">
            <v>0</v>
          </cell>
          <cell r="L382">
            <v>0</v>
          </cell>
          <cell r="M382">
            <v>69566.5481</v>
          </cell>
          <cell r="N382">
            <v>69513.907800000001</v>
          </cell>
        </row>
        <row r="383">
          <cell r="B383">
            <v>20</v>
          </cell>
          <cell r="C383" t="str">
            <v>ХАРКIВСЬКА ОБЛАСТЬ</v>
          </cell>
          <cell r="D383">
            <v>1072609</v>
          </cell>
          <cell r="E383" t="str">
            <v>ПIВДЕННА ЗАЛIЗНИЦЯ</v>
          </cell>
          <cell r="F383">
            <v>414537.32</v>
          </cell>
          <cell r="G383">
            <v>414536.48300000001</v>
          </cell>
          <cell r="H383">
            <v>419324.45</v>
          </cell>
          <cell r="I383">
            <v>433856.47100000002</v>
          </cell>
          <cell r="J383">
            <v>19319.987799999999</v>
          </cell>
          <cell r="K383">
            <v>0</v>
          </cell>
          <cell r="L383">
            <v>0</v>
          </cell>
          <cell r="M383">
            <v>14423.7875</v>
          </cell>
          <cell r="N383">
            <v>14423.330400000001</v>
          </cell>
        </row>
        <row r="384">
          <cell r="B384">
            <v>20</v>
          </cell>
          <cell r="C384" t="str">
            <v>ХАРКIВСЬКА ОБЛАСТЬ</v>
          </cell>
          <cell r="D384">
            <v>25751368</v>
          </cell>
          <cell r="E384" t="str">
            <v>ШЕБЕЛИНСЬКЕ ВIДДIЛЕННЯ З ПЕРЕРОБКИ ГАЗОВОГО КОНДЕНСАТУ I НАФТИ</v>
          </cell>
          <cell r="F384">
            <v>230817.821</v>
          </cell>
          <cell r="G384">
            <v>228824.43799999999</v>
          </cell>
          <cell r="H384">
            <v>237314.33300000001</v>
          </cell>
          <cell r="I384">
            <v>257168.10399999999</v>
          </cell>
          <cell r="J384">
            <v>28343.666300000001</v>
          </cell>
          <cell r="K384">
            <v>0</v>
          </cell>
          <cell r="L384">
            <v>0</v>
          </cell>
          <cell r="M384">
            <v>17959.071499999998</v>
          </cell>
          <cell r="N384">
            <v>17958.854599999999</v>
          </cell>
        </row>
        <row r="385">
          <cell r="B385">
            <v>20</v>
          </cell>
          <cell r="C385" t="str">
            <v>ХАРКIВСЬКА ОБЛАСТЬ</v>
          </cell>
          <cell r="D385">
            <v>153146</v>
          </cell>
          <cell r="E385" t="str">
            <v>ФIЛIЯ ДОЧIРНЬОЇ КОМПАНIЇ "УКРГАЗВИДОБУВАННЯ" НАЦIОНАЛЬНОЇ АКЦIОНЕРНОЇ КОМПАНIЇ "НАФТОГАЗ УКРАЇНИ" ГАЗОПРОМИСЛОВЕ УПРАВЛIННЯ "ШЕБЕЛИНКАГАЗВИДОБУВАННЯ"</v>
          </cell>
          <cell r="F385">
            <v>234468.02100000001</v>
          </cell>
          <cell r="G385">
            <v>243632.79300000001</v>
          </cell>
          <cell r="H385">
            <v>178220.85800000001</v>
          </cell>
          <cell r="I385">
            <v>167639.10399999999</v>
          </cell>
          <cell r="J385">
            <v>-75993.688999999998</v>
          </cell>
          <cell r="K385">
            <v>161364.75</v>
          </cell>
          <cell r="L385">
            <v>13727.9035</v>
          </cell>
          <cell r="M385">
            <v>262.72228999999999</v>
          </cell>
          <cell r="N385">
            <v>179.15045000000001</v>
          </cell>
        </row>
        <row r="386">
          <cell r="B386">
            <v>20</v>
          </cell>
          <cell r="C386" t="str">
            <v>ХАРКIВСЬКА ОБЛАСТЬ</v>
          </cell>
          <cell r="D386">
            <v>31798944</v>
          </cell>
          <cell r="E386" t="str">
            <v>ТОВАРИСТВО З ОБМЕЖЕНОЮ ВIДПОВIДАЛЬНIСТЮ"ХЛВЗ"</v>
          </cell>
          <cell r="F386">
            <v>53068.734799999998</v>
          </cell>
          <cell r="G386">
            <v>76087.728400000007</v>
          </cell>
          <cell r="H386">
            <v>145546.31299999999</v>
          </cell>
          <cell r="I386">
            <v>145592.61199999999</v>
          </cell>
          <cell r="J386">
            <v>69504.883900000001</v>
          </cell>
          <cell r="K386">
            <v>0</v>
          </cell>
          <cell r="L386">
            <v>0</v>
          </cell>
          <cell r="M386">
            <v>23703.824100000002</v>
          </cell>
          <cell r="N386">
            <v>-453.70053999999999</v>
          </cell>
        </row>
        <row r="387">
          <cell r="B387">
            <v>20</v>
          </cell>
          <cell r="C387" t="str">
            <v>ХАРКIВСЬКА ОБЛАСТЬ</v>
          </cell>
          <cell r="D387">
            <v>25881266</v>
          </cell>
          <cell r="E387" t="str">
            <v>ХАРКIВСЬКЕ ВIДДIЛЕННЯ ВIДКРИТОГО АКЦIОНЕРНОГО ТОВАРИСТВА "САН IНТЕРБРЮ УКРАЇНА"</v>
          </cell>
          <cell r="F387">
            <v>3884</v>
          </cell>
          <cell r="G387">
            <v>4058</v>
          </cell>
          <cell r="H387">
            <v>88937.241699999999</v>
          </cell>
          <cell r="I387">
            <v>91371.314100000003</v>
          </cell>
          <cell r="J387">
            <v>87313.314100000003</v>
          </cell>
          <cell r="K387">
            <v>0</v>
          </cell>
          <cell r="L387">
            <v>0</v>
          </cell>
          <cell r="M387">
            <v>4761.1998199999998</v>
          </cell>
          <cell r="N387">
            <v>4587.1790000000001</v>
          </cell>
        </row>
        <row r="388">
          <cell r="B388">
            <v>20</v>
          </cell>
          <cell r="C388" t="str">
            <v>ХАРКIВСЬКА ОБЛАСТЬ</v>
          </cell>
          <cell r="D388">
            <v>5471230</v>
          </cell>
          <cell r="E388" t="str">
            <v>ВIДКРИТЕ АКЦIОНЕРНЕ ТОВАРИСТВО "ХАРКIВСЬКА ТЕЦ-5"</v>
          </cell>
          <cell r="F388">
            <v>78131.927200000006</v>
          </cell>
          <cell r="G388">
            <v>73728.129199999996</v>
          </cell>
          <cell r="H388">
            <v>64916.207000000002</v>
          </cell>
          <cell r="I388">
            <v>72312.287599999996</v>
          </cell>
          <cell r="J388">
            <v>-1415.8416</v>
          </cell>
          <cell r="K388">
            <v>0</v>
          </cell>
          <cell r="L388">
            <v>-17.348330000000001</v>
          </cell>
          <cell r="M388">
            <v>8686.8751100000009</v>
          </cell>
          <cell r="N388">
            <v>7400.7988500000001</v>
          </cell>
        </row>
        <row r="389">
          <cell r="B389">
            <v>20</v>
          </cell>
          <cell r="C389" t="str">
            <v>ХАРКIВСЬКА ОБЛАСТЬ</v>
          </cell>
          <cell r="D389">
            <v>131954</v>
          </cell>
          <cell r="E389" t="str">
            <v>АКЦIОНЕРНА КОМПАНIЯ "ХАРКIВОБЛЕНЕРГО"</v>
          </cell>
          <cell r="F389">
            <v>28302.047600000002</v>
          </cell>
          <cell r="G389">
            <v>27190.957600000002</v>
          </cell>
          <cell r="H389">
            <v>50264.669800000003</v>
          </cell>
          <cell r="I389">
            <v>50794.9928</v>
          </cell>
          <cell r="J389">
            <v>23604.035199999998</v>
          </cell>
          <cell r="K389">
            <v>409.78940999999998</v>
          </cell>
          <cell r="L389">
            <v>409.78940999999998</v>
          </cell>
          <cell r="M389">
            <v>943.84069</v>
          </cell>
          <cell r="N389">
            <v>940.11237000000006</v>
          </cell>
        </row>
        <row r="390">
          <cell r="B390">
            <v>20</v>
          </cell>
          <cell r="C390" t="str">
            <v>ХАРКIВСЬКА ОБЛАСТЬ</v>
          </cell>
          <cell r="D390">
            <v>9807750</v>
          </cell>
          <cell r="E390" t="str">
            <v>АКЦIОНЕРНИЙ КОМЕРЦIЙНИЙ IННОВАЦIЙНИЙ БАНК "УКРСИББАНК"</v>
          </cell>
          <cell r="F390">
            <v>12683.662</v>
          </cell>
          <cell r="G390">
            <v>12068.3469</v>
          </cell>
          <cell r="H390">
            <v>41527.910100000001</v>
          </cell>
          <cell r="I390">
            <v>46384.308700000001</v>
          </cell>
          <cell r="J390">
            <v>34315.961799999997</v>
          </cell>
          <cell r="K390">
            <v>0</v>
          </cell>
          <cell r="L390">
            <v>0</v>
          </cell>
          <cell r="M390">
            <v>5565.6551499999996</v>
          </cell>
          <cell r="N390">
            <v>4845.7415799999999</v>
          </cell>
        </row>
        <row r="391">
          <cell r="B391">
            <v>20</v>
          </cell>
          <cell r="C391" t="str">
            <v>ХАРКIВСЬКА ОБЛАСТЬ</v>
          </cell>
          <cell r="D391">
            <v>25617463</v>
          </cell>
          <cell r="E391" t="str">
            <v>ГАЗОПРОМИСЛОВЕ УПРАВЛIННЯ "ХАРКIВГАЗВИДОБУВАННЯ" ДОЧIРНЬОЇ КОМПАНIЇ "УКРГАЗВИДОБУВАННЯ" НАЦIОНАЛЬНОЇ АКЦIОНЕРНОЇ КОМПАНIЇ "НАФТОГАЗ УКРАЇНИ"</v>
          </cell>
          <cell r="F391">
            <v>49023.897400000002</v>
          </cell>
          <cell r="G391">
            <v>47540.8217</v>
          </cell>
          <cell r="H391">
            <v>27303.439900000001</v>
          </cell>
          <cell r="I391">
            <v>42985.558799999999</v>
          </cell>
          <cell r="J391">
            <v>-4555.2628999999997</v>
          </cell>
          <cell r="K391">
            <v>31049.101600000002</v>
          </cell>
          <cell r="L391">
            <v>-16434.949000000001</v>
          </cell>
          <cell r="M391">
            <v>161.91368</v>
          </cell>
          <cell r="N391">
            <v>68.134500000000003</v>
          </cell>
        </row>
        <row r="392">
          <cell r="B392">
            <v>20</v>
          </cell>
          <cell r="C392" t="str">
            <v>ХАРКIВСЬКА ОБЛАСТЬ</v>
          </cell>
          <cell r="D392">
            <v>24486154</v>
          </cell>
          <cell r="E392" t="str">
            <v>ЗАКРИТЕ АКЦIОНЕРНЕ ТОВАРИСТВО ЗАКРИТЕ АКЦIОНЕРНЕ ТОВАРИСТВО "ЛЮБОТИНСЬКИЙ ЗАВОД "ПРОДТОВАРИ"</v>
          </cell>
          <cell r="F392">
            <v>47823.4064</v>
          </cell>
          <cell r="G392">
            <v>48952.474399999999</v>
          </cell>
          <cell r="H392">
            <v>34122.070699999997</v>
          </cell>
          <cell r="I392">
            <v>42209.769099999998</v>
          </cell>
          <cell r="J392">
            <v>-6742.7052999999996</v>
          </cell>
          <cell r="K392">
            <v>0</v>
          </cell>
          <cell r="L392">
            <v>0</v>
          </cell>
          <cell r="M392">
            <v>13442.4535</v>
          </cell>
          <cell r="N392">
            <v>7586.9183599999997</v>
          </cell>
        </row>
        <row r="393">
          <cell r="B393">
            <v>20</v>
          </cell>
          <cell r="C393" t="str">
            <v>ХАРКIВСЬКА ОБЛАСТЬ</v>
          </cell>
          <cell r="D393">
            <v>25182114</v>
          </cell>
          <cell r="E393" t="str">
            <v>ФIЛIЯ ЗАКРИТОГО АКЦIОНЕРНОГО ТОВАРИСТВА "КИЇВСТАР ДЖ.ЕС.ЕМ." У МIСТI ХАРКОВI</v>
          </cell>
          <cell r="F393">
            <v>19229.306100000002</v>
          </cell>
          <cell r="G393">
            <v>19229.265899999999</v>
          </cell>
          <cell r="H393">
            <v>39723.358</v>
          </cell>
          <cell r="I393">
            <v>39723.367400000003</v>
          </cell>
          <cell r="J393">
            <v>20494.101500000001</v>
          </cell>
          <cell r="K393">
            <v>0</v>
          </cell>
          <cell r="L393">
            <v>0</v>
          </cell>
          <cell r="M393">
            <v>23.974080000000001</v>
          </cell>
          <cell r="N393">
            <v>9.4000000000000004E-3</v>
          </cell>
        </row>
        <row r="394">
          <cell r="B394">
            <v>20</v>
          </cell>
          <cell r="C394" t="str">
            <v>ХАРКIВСЬКА ОБЛАСТЬ</v>
          </cell>
          <cell r="D394">
            <v>5471247</v>
          </cell>
          <cell r="E394" t="str">
            <v>ЗМIЇВСЬКА ТЕПЛОВА ЕЛЕКТРИЧНА СТАНЦIЯ ВIДКРИТОГО АКЦIОНЕРНОГО ТОВАРИСТВА "ДЕРЖАВНА ЕНЕРГОГЕНЕРОУЮЧА КОМПАНIЯ "ЦЕНТРЕНЕРГО"</v>
          </cell>
          <cell r="F394">
            <v>20455.483400000001</v>
          </cell>
          <cell r="G394">
            <v>17440.053599999999</v>
          </cell>
          <cell r="H394">
            <v>32450.448799999998</v>
          </cell>
          <cell r="I394">
            <v>38459.513099999996</v>
          </cell>
          <cell r="J394">
            <v>21019.4594</v>
          </cell>
          <cell r="K394">
            <v>0</v>
          </cell>
          <cell r="L394">
            <v>-3176.2354</v>
          </cell>
          <cell r="M394">
            <v>2864.3596499999999</v>
          </cell>
          <cell r="N394">
            <v>2848.6310699999999</v>
          </cell>
        </row>
        <row r="395">
          <cell r="B395">
            <v>20</v>
          </cell>
          <cell r="C395" t="str">
            <v>ХАРКIВСЬКА ОБЛАСТЬ</v>
          </cell>
          <cell r="D395">
            <v>293060</v>
          </cell>
          <cell r="E395" t="str">
            <v>ВIДКРИТЕ АКЦIОНЕРНЕ ТОВАРИСТВО "БАЛЦЕМ"</v>
          </cell>
          <cell r="F395">
            <v>22600.9781</v>
          </cell>
          <cell r="G395">
            <v>23543.176800000001</v>
          </cell>
          <cell r="H395">
            <v>36469.405100000004</v>
          </cell>
          <cell r="I395">
            <v>34873.102099999996</v>
          </cell>
          <cell r="J395">
            <v>11329.925300000001</v>
          </cell>
          <cell r="K395">
            <v>0</v>
          </cell>
          <cell r="L395">
            <v>0</v>
          </cell>
          <cell r="M395">
            <v>560.57390999999996</v>
          </cell>
          <cell r="N395">
            <v>-1596.6814999999999</v>
          </cell>
        </row>
        <row r="396">
          <cell r="B396">
            <v>20</v>
          </cell>
          <cell r="C396" t="str">
            <v>ХАРКIВСЬКА ОБЛАСТЬ</v>
          </cell>
          <cell r="D396">
            <v>24489052</v>
          </cell>
          <cell r="E396" t="str">
            <v>ПIВНIЧНЕ ТЕРИТОРIАЛЬНЕ УПРАВЛIННЯ - ВIДОКРЕМЛЕНИЙ ПIДРОЗДIЛ ЗАКРИТОГО АКЦIОНЕРНОГО ТОВАРИСТВА "УКРАЇНСЬКИЙ МОБIЛЬНИЙ ЗВ'ЯЗОК"</v>
          </cell>
          <cell r="F396">
            <v>19441.974999999999</v>
          </cell>
          <cell r="G396">
            <v>19441.974999999999</v>
          </cell>
          <cell r="H396">
            <v>27947.061000000002</v>
          </cell>
          <cell r="I396">
            <v>27947.061000000002</v>
          </cell>
          <cell r="J396">
            <v>8505.0859999999993</v>
          </cell>
          <cell r="K396">
            <v>0</v>
          </cell>
          <cell r="L396">
            <v>0</v>
          </cell>
          <cell r="M396">
            <v>0.41929</v>
          </cell>
          <cell r="N396">
            <v>0</v>
          </cell>
        </row>
        <row r="397">
          <cell r="B397">
            <v>20</v>
          </cell>
          <cell r="C397" t="str">
            <v>ХАРКIВСЬКА ОБЛАСТЬ</v>
          </cell>
          <cell r="D397">
            <v>5762269</v>
          </cell>
          <cell r="E397" t="str">
            <v>ВIДКРИТЕ АКЦIОНЕРНЕ ТОВАРИСТВО "ТУРБОАТОМ"</v>
          </cell>
          <cell r="F397">
            <v>10497.4133</v>
          </cell>
          <cell r="G397">
            <v>13179.155199999999</v>
          </cell>
          <cell r="H397">
            <v>29305.3403</v>
          </cell>
          <cell r="I397">
            <v>27152.996999999999</v>
          </cell>
          <cell r="J397">
            <v>13973.8418</v>
          </cell>
          <cell r="K397">
            <v>0</v>
          </cell>
          <cell r="L397">
            <v>0</v>
          </cell>
          <cell r="M397">
            <v>2436.5290500000001</v>
          </cell>
          <cell r="N397">
            <v>-2196.672</v>
          </cell>
        </row>
        <row r="398">
          <cell r="B398">
            <v>20</v>
          </cell>
          <cell r="C398" t="str">
            <v>ХАРКIВСЬКА ОБЛАСТЬ</v>
          </cell>
          <cell r="D398">
            <v>31557119</v>
          </cell>
          <cell r="E398" t="str">
            <v>КОМУНАЛЬНЕ ПIДПРИЄМСТВО "ХАРКIВСЬКI ТЕПЛОВI МЕРЕЖI"</v>
          </cell>
          <cell r="F398">
            <v>21174.293699999998</v>
          </cell>
          <cell r="G398">
            <v>20839.795600000001</v>
          </cell>
          <cell r="H398">
            <v>22667.7343</v>
          </cell>
          <cell r="I398">
            <v>22814.1525</v>
          </cell>
          <cell r="J398">
            <v>1974.35688</v>
          </cell>
          <cell r="K398">
            <v>0</v>
          </cell>
          <cell r="L398">
            <v>0</v>
          </cell>
          <cell r="M398">
            <v>213.01517000000001</v>
          </cell>
          <cell r="N398">
            <v>146.41811000000001</v>
          </cell>
        </row>
        <row r="399">
          <cell r="B399">
            <v>20</v>
          </cell>
          <cell r="C399" t="str">
            <v>ХАРКIВСЬКА ОБЛАСТЬ</v>
          </cell>
          <cell r="D399">
            <v>165712</v>
          </cell>
          <cell r="E399" t="str">
            <v>ВIДКРИТЕ АКЦIОНЕРНЕ ТОВАРИСТВО "ХАРКIВСЬКИЙ МАШИНОБУДIВНИЙ ЗАВОД "СВIТЛО ШАХТАРЯ"</v>
          </cell>
          <cell r="F399">
            <v>31568.373200000002</v>
          </cell>
          <cell r="G399">
            <v>31678.270199999999</v>
          </cell>
          <cell r="H399">
            <v>21834.415700000001</v>
          </cell>
          <cell r="I399">
            <v>22626.204900000001</v>
          </cell>
          <cell r="J399">
            <v>-9052.0653000000002</v>
          </cell>
          <cell r="K399">
            <v>0</v>
          </cell>
          <cell r="L399">
            <v>0</v>
          </cell>
          <cell r="M399">
            <v>1017.3103</v>
          </cell>
          <cell r="N399">
            <v>791.78734999999995</v>
          </cell>
        </row>
        <row r="400">
          <cell r="B400">
            <v>20</v>
          </cell>
          <cell r="C400" t="str">
            <v>ХАРКIВСЬКА ОБЛАСТЬ</v>
          </cell>
          <cell r="D400">
            <v>3359500</v>
          </cell>
          <cell r="E400" t="str">
            <v>ВIДКРИТЕ АКЦIОНЕРНЕ ТОВАРИСТВО "ХАРКIВГАЗ"</v>
          </cell>
          <cell r="F400">
            <v>17139.559499999999</v>
          </cell>
          <cell r="G400">
            <v>16973.0255</v>
          </cell>
          <cell r="H400">
            <v>19343.3115</v>
          </cell>
          <cell r="I400">
            <v>21576.0046</v>
          </cell>
          <cell r="J400">
            <v>4602.9791400000004</v>
          </cell>
          <cell r="K400">
            <v>0</v>
          </cell>
          <cell r="L400">
            <v>0</v>
          </cell>
          <cell r="M400">
            <v>2229.9612299999999</v>
          </cell>
          <cell r="N400">
            <v>2220.67668</v>
          </cell>
        </row>
        <row r="401">
          <cell r="B401">
            <v>20</v>
          </cell>
          <cell r="C401" t="str">
            <v>ХАРКIВСЬКА ОБЛАСТЬ</v>
          </cell>
          <cell r="D401">
            <v>447451</v>
          </cell>
          <cell r="E401" t="str">
            <v>АКЦIОНЕРНЕ ТОВАРИСТВО ВIДКРИТОГО ТИПУ "ХАРКIВСЬКИЙ МОЛОЧНИЙ КОМБIНАТ"</v>
          </cell>
          <cell r="F401">
            <v>10283.7652</v>
          </cell>
          <cell r="G401">
            <v>10251.443499999999</v>
          </cell>
          <cell r="H401">
            <v>20584.9447</v>
          </cell>
          <cell r="I401">
            <v>21494.7225</v>
          </cell>
          <cell r="J401">
            <v>11243.279</v>
          </cell>
          <cell r="K401">
            <v>0</v>
          </cell>
          <cell r="L401">
            <v>0</v>
          </cell>
          <cell r="M401">
            <v>1155.42552</v>
          </cell>
          <cell r="N401">
            <v>909.77778000000001</v>
          </cell>
        </row>
        <row r="402">
          <cell r="B402">
            <v>21</v>
          </cell>
          <cell r="C402" t="str">
            <v>ХЕРСОНСЬКА ОБЛАСТЬ</v>
          </cell>
          <cell r="D402">
            <v>413475</v>
          </cell>
          <cell r="E402" t="str">
            <v>ВIДКРИТЕ АКЦIОНЕРНЕ ТОВАРИСТВО "АГРОПРОМИСЛОВА ФIРМА ТАВРIЯ"</v>
          </cell>
          <cell r="F402">
            <v>22501.263900000002</v>
          </cell>
          <cell r="G402">
            <v>20149.000700000001</v>
          </cell>
          <cell r="H402">
            <v>20187.718400000002</v>
          </cell>
          <cell r="I402">
            <v>21299.992300000002</v>
          </cell>
          <cell r="J402">
            <v>1150.9916599999999</v>
          </cell>
          <cell r="K402">
            <v>0</v>
          </cell>
          <cell r="L402">
            <v>0</v>
          </cell>
          <cell r="M402">
            <v>2553.4976700000002</v>
          </cell>
          <cell r="N402">
            <v>-199.65380999999999</v>
          </cell>
        </row>
        <row r="403">
          <cell r="B403">
            <v>21</v>
          </cell>
          <cell r="C403" t="str">
            <v>ХЕРСОНСЬКА ОБЛАСТЬ</v>
          </cell>
          <cell r="D403">
            <v>130978</v>
          </cell>
          <cell r="E403" t="str">
            <v>ФIЛIЯ "КАХОВСЬКА ГЕС IМЕНI П.С.НЕПОРОЖНЬОГО" ВIДКРИТОГО АКЦIОНЕРНОГО ТОВАРИСТВА "УКРГIДРОЕНЕРГО"</v>
          </cell>
          <cell r="F403">
            <v>11499.5072</v>
          </cell>
          <cell r="G403">
            <v>11982.293600000001</v>
          </cell>
          <cell r="H403">
            <v>15221.2639</v>
          </cell>
          <cell r="I403">
            <v>14545.4475</v>
          </cell>
          <cell r="J403">
            <v>2563.1538999999998</v>
          </cell>
          <cell r="K403">
            <v>0</v>
          </cell>
          <cell r="L403">
            <v>0</v>
          </cell>
          <cell r="M403">
            <v>102.85571</v>
          </cell>
          <cell r="N403">
            <v>-675.81641000000002</v>
          </cell>
        </row>
        <row r="404">
          <cell r="B404">
            <v>21</v>
          </cell>
          <cell r="C404" t="str">
            <v>ХЕРСОНСЬКА ОБЛАСТЬ</v>
          </cell>
          <cell r="D404">
            <v>5396638</v>
          </cell>
          <cell r="E404" t="str">
            <v>ВIДКРИТЕ АКЦIОНЕРНЕ ТОВАРИСТВО "ЕНЕРГОПОСТАЧАЛЬНА КОМПАНIЯ "ХЕРСОНОБЛЕНЕРГО"</v>
          </cell>
          <cell r="F404">
            <v>13356.318300000001</v>
          </cell>
          <cell r="G404">
            <v>13521.2983</v>
          </cell>
          <cell r="H404">
            <v>12613.658799999999</v>
          </cell>
          <cell r="I404">
            <v>12833.302</v>
          </cell>
          <cell r="J404">
            <v>-687.99638000000004</v>
          </cell>
          <cell r="K404">
            <v>0</v>
          </cell>
          <cell r="L404">
            <v>0</v>
          </cell>
          <cell r="M404">
            <v>262.64317999999997</v>
          </cell>
          <cell r="N404">
            <v>134.76418000000001</v>
          </cell>
        </row>
        <row r="405">
          <cell r="B405">
            <v>21</v>
          </cell>
          <cell r="C405" t="str">
            <v>ХЕРСОНСЬКА ОБЛАСТЬ</v>
          </cell>
          <cell r="D405">
            <v>24106105</v>
          </cell>
          <cell r="E405" t="str">
            <v>ЗАКРИТЕ АКЦIОНЕРНЕ ТОВАРИСТВО "ЧУМАК"</v>
          </cell>
          <cell r="F405">
            <v>-4055.7015000000001</v>
          </cell>
          <cell r="G405">
            <v>1216.4386300000001</v>
          </cell>
          <cell r="H405">
            <v>1848.5020099999999</v>
          </cell>
          <cell r="I405">
            <v>5600.5032499999998</v>
          </cell>
          <cell r="J405">
            <v>4384.0646200000001</v>
          </cell>
          <cell r="K405">
            <v>0</v>
          </cell>
          <cell r="L405">
            <v>0</v>
          </cell>
          <cell r="M405">
            <v>10182.3151</v>
          </cell>
          <cell r="N405">
            <v>3739.5144399999999</v>
          </cell>
        </row>
        <row r="406">
          <cell r="B406">
            <v>21</v>
          </cell>
          <cell r="C406" t="str">
            <v>ХЕРСОНСЬКА ОБЛАСТЬ</v>
          </cell>
          <cell r="D406">
            <v>3355726</v>
          </cell>
          <cell r="E406" t="str">
            <v>МIСЬКЕ КОМУНАЛЬНЕ ПIДПРИЄМСТВО "ВИРОБНИЧЕ УПРАВЛIННЯ ВОДОПРОВIДНО- КАНАЛIЗАЦIЙНОГО ГОСПОДАРСТВА МIСТА ХЕРСОНА"</v>
          </cell>
          <cell r="F406">
            <v>3234.1822900000002</v>
          </cell>
          <cell r="G406">
            <v>4119.4029899999996</v>
          </cell>
          <cell r="H406">
            <v>5095.6124200000004</v>
          </cell>
          <cell r="I406">
            <v>5574.7358700000004</v>
          </cell>
          <cell r="J406">
            <v>1455.3328799999999</v>
          </cell>
          <cell r="K406">
            <v>0</v>
          </cell>
          <cell r="L406">
            <v>0</v>
          </cell>
          <cell r="M406">
            <v>621.87572</v>
          </cell>
          <cell r="N406">
            <v>468.99135999999999</v>
          </cell>
        </row>
        <row r="407">
          <cell r="B407">
            <v>21</v>
          </cell>
          <cell r="C407" t="str">
            <v>ХЕРСОНСЬКА ОБЛАСТЬ</v>
          </cell>
          <cell r="D407">
            <v>3355353</v>
          </cell>
          <cell r="E407" t="str">
            <v>ВIДКРИТЕ АКЦIОНЕРНЕ ТОВАРИСТВО ПО ГАЗОПОСТАЧАННЮ ТА ГАЗИФIКАЦIЇ "ХЕРСОНГАЗ"</v>
          </cell>
          <cell r="F407">
            <v>2615.52169</v>
          </cell>
          <cell r="G407">
            <v>2647.7628599999998</v>
          </cell>
          <cell r="H407">
            <v>4824.4424099999997</v>
          </cell>
          <cell r="I407">
            <v>5419.0271199999997</v>
          </cell>
          <cell r="J407">
            <v>2771.2642599999999</v>
          </cell>
          <cell r="K407">
            <v>0</v>
          </cell>
          <cell r="L407">
            <v>0</v>
          </cell>
          <cell r="M407">
            <v>646.14923999999996</v>
          </cell>
          <cell r="N407">
            <v>594.57362000000001</v>
          </cell>
        </row>
        <row r="408">
          <cell r="B408">
            <v>21</v>
          </cell>
          <cell r="C408" t="str">
            <v>ХЕРСОНСЬКА ОБЛАСТЬ</v>
          </cell>
          <cell r="D408">
            <v>31918234</v>
          </cell>
          <cell r="E408" t="str">
            <v>ДОЧIРНЄ ПIДПРИЄМСТВО "ХЕРСОНСЬКИЙ ОБЛАВТОДОР" ВIДКРИТОГО АКЦIОНЕРНОГО ТОВАРИСТВА "ДЕРЖАВНА АКЦIОНЕРНА КОМПАНIЯ "АВТОМОБIЛЬНI ДОРОГИ УКРАЇНИ"</v>
          </cell>
          <cell r="F408">
            <v>3414.2048300000001</v>
          </cell>
          <cell r="G408">
            <v>3413.7813500000002</v>
          </cell>
          <cell r="H408">
            <v>4963.2338499999996</v>
          </cell>
          <cell r="I408">
            <v>5342.3238499999998</v>
          </cell>
          <cell r="J408">
            <v>1928.5425</v>
          </cell>
          <cell r="K408">
            <v>0</v>
          </cell>
          <cell r="L408">
            <v>0</v>
          </cell>
          <cell r="M408">
            <v>474.62581999999998</v>
          </cell>
          <cell r="N408">
            <v>379.08789999999999</v>
          </cell>
        </row>
        <row r="409">
          <cell r="B409">
            <v>21</v>
          </cell>
          <cell r="C409" t="str">
            <v>ХЕРСОНСЬКА ОБЛАСТЬ</v>
          </cell>
          <cell r="D409">
            <v>22755934</v>
          </cell>
          <cell r="E409" t="str">
            <v>ХЕРСОНСЬКА ФIЛIЯ УКРАЇНСЬКО-НIМЕЦЬКО-ГОЛАНДСЬКО-ДАТСЬКОГО СП "УКРАЇНСЬКИЙ МОБIЛЬНИЙ ЗВ'ЯЗОК"</v>
          </cell>
          <cell r="F409">
            <v>4081.39</v>
          </cell>
          <cell r="G409">
            <v>4081.39</v>
          </cell>
          <cell r="H409">
            <v>5276.3639999999996</v>
          </cell>
          <cell r="I409">
            <v>5276.3639999999996</v>
          </cell>
          <cell r="J409">
            <v>1194.9739999999999</v>
          </cell>
          <cell r="K409">
            <v>0</v>
          </cell>
          <cell r="L409">
            <v>0</v>
          </cell>
          <cell r="M409">
            <v>0.12389</v>
          </cell>
          <cell r="N409">
            <v>0</v>
          </cell>
        </row>
        <row r="410">
          <cell r="B410">
            <v>21</v>
          </cell>
          <cell r="C410" t="str">
            <v>ХЕРСОНСЬКА ОБЛАСТЬ</v>
          </cell>
          <cell r="D410">
            <v>131771</v>
          </cell>
          <cell r="E410" t="str">
            <v>ВIДКРИТЕ АКЦIОНЕРНЕ ТОВАРИСТВО "ХЕРСОНСЬКА ТЕПЛОЕЛЕКТРОЦЕНТРАЛЬ"</v>
          </cell>
          <cell r="F410">
            <v>6426.0226899999998</v>
          </cell>
          <cell r="G410">
            <v>4429.8744800000004</v>
          </cell>
          <cell r="H410">
            <v>2529.2627299999999</v>
          </cell>
          <cell r="I410">
            <v>4955.1886299999996</v>
          </cell>
          <cell r="J410">
            <v>525.31415000000004</v>
          </cell>
          <cell r="K410">
            <v>0</v>
          </cell>
          <cell r="L410">
            <v>-1831.9165</v>
          </cell>
          <cell r="M410">
            <v>605.57479999999998</v>
          </cell>
          <cell r="N410">
            <v>605.54998000000001</v>
          </cell>
        </row>
        <row r="411">
          <cell r="B411">
            <v>21</v>
          </cell>
          <cell r="C411" t="str">
            <v>ХЕРСОНСЬКА ОБЛАСТЬ</v>
          </cell>
          <cell r="D411">
            <v>3150208</v>
          </cell>
          <cell r="E411" t="str">
            <v>"ХЕРСОНСЬКИЙ РIЧКОВИЙ ПОРТ" АКЦIОНЕРНОЇ СУДНОПЛАВНОЇ КОМПАНIЇ "УКРРIЧФЛОТ"</v>
          </cell>
          <cell r="F411">
            <v>2330.1102599999999</v>
          </cell>
          <cell r="G411">
            <v>2187.0569099999998</v>
          </cell>
          <cell r="H411">
            <v>4442.13526</v>
          </cell>
          <cell r="I411">
            <v>4368.5294000000004</v>
          </cell>
          <cell r="J411">
            <v>2181.4724900000001</v>
          </cell>
          <cell r="K411">
            <v>126.07953000000001</v>
          </cell>
          <cell r="L411">
            <v>126.07953000000001</v>
          </cell>
          <cell r="M411">
            <v>2.6903600000000001</v>
          </cell>
          <cell r="N411">
            <v>-51.345329999999997</v>
          </cell>
        </row>
        <row r="412">
          <cell r="B412">
            <v>21</v>
          </cell>
          <cell r="C412" t="str">
            <v>ХЕРСОНСЬКА ОБЛАСТЬ</v>
          </cell>
          <cell r="D412">
            <v>1125695</v>
          </cell>
          <cell r="E412" t="str">
            <v>ДЕРЖАВНЕ ПIДПРИЄМСТВО ХЕРСОНСЬКИЙ МОРСЬКИЙ ТОРГОВЕЛЬНИЙ ПОРТ</v>
          </cell>
          <cell r="F412">
            <v>4037.7872200000002</v>
          </cell>
          <cell r="G412">
            <v>2585.9516699999999</v>
          </cell>
          <cell r="H412">
            <v>4490.6986800000004</v>
          </cell>
          <cell r="I412">
            <v>4067.54846</v>
          </cell>
          <cell r="J412">
            <v>1481.5967900000001</v>
          </cell>
          <cell r="K412">
            <v>0</v>
          </cell>
          <cell r="L412">
            <v>0</v>
          </cell>
          <cell r="M412">
            <v>1008.19084</v>
          </cell>
          <cell r="N412">
            <v>-447.45731999999998</v>
          </cell>
        </row>
        <row r="413">
          <cell r="B413">
            <v>21</v>
          </cell>
          <cell r="C413" t="str">
            <v>ХЕРСОНСЬКА ОБЛАСТЬ</v>
          </cell>
          <cell r="D413">
            <v>30769085</v>
          </cell>
          <cell r="E413" t="str">
            <v>ЗАКРИТЕ АКЦIОНЕРНЕ ТОВАРИСТВО "ЗАВОД КРУПНИХ ЕЛЕКТРИЧНИХ МАШИН"</v>
          </cell>
          <cell r="F413">
            <v>-1135.3671999999999</v>
          </cell>
          <cell r="G413">
            <v>-1674.6275000000001</v>
          </cell>
          <cell r="H413">
            <v>5360.1515799999997</v>
          </cell>
          <cell r="I413">
            <v>3980.8085799999999</v>
          </cell>
          <cell r="J413">
            <v>5655.4361099999996</v>
          </cell>
          <cell r="K413">
            <v>0</v>
          </cell>
          <cell r="L413">
            <v>0</v>
          </cell>
          <cell r="M413">
            <v>18.008040000000001</v>
          </cell>
          <cell r="N413">
            <v>-1511.3379</v>
          </cell>
        </row>
        <row r="414">
          <cell r="B414">
            <v>21</v>
          </cell>
          <cell r="C414" t="str">
            <v>ХЕРСОНСЬКА ОБЛАСТЬ</v>
          </cell>
          <cell r="D414">
            <v>31489175</v>
          </cell>
          <cell r="E414" t="str">
            <v>ЗАКРИТЕ АКЦIОНЕРНЕ ТОВАРИСТВО "МОЛОЧНИЙ ЗАВОД "РОДИЧ"</v>
          </cell>
          <cell r="F414">
            <v>274.57249999999999</v>
          </cell>
          <cell r="G414">
            <v>182.89989</v>
          </cell>
          <cell r="H414">
            <v>3549.6995099999999</v>
          </cell>
          <cell r="I414">
            <v>3598.0341400000002</v>
          </cell>
          <cell r="J414">
            <v>3415.1342500000001</v>
          </cell>
          <cell r="K414">
            <v>0</v>
          </cell>
          <cell r="L414">
            <v>0</v>
          </cell>
          <cell r="M414">
            <v>61.657809999999998</v>
          </cell>
          <cell r="N414">
            <v>48.334040000000002</v>
          </cell>
        </row>
        <row r="415">
          <cell r="B415">
            <v>21</v>
          </cell>
          <cell r="C415" t="str">
            <v>ХЕРСОНСЬКА ОБЛАСТЬ</v>
          </cell>
          <cell r="D415">
            <v>213196</v>
          </cell>
          <cell r="E415" t="str">
            <v>ВIДКРИТЕ АКЦIОНЕРНЕ ТОВАРИСТВО ПIВДЕННИЙ ЕЛЕКТРОМАШИНОБУДIВНИЙ ЗАВОД</v>
          </cell>
          <cell r="F415">
            <v>57.159370000000003</v>
          </cell>
          <cell r="G415">
            <v>262.90800000000002</v>
          </cell>
          <cell r="H415">
            <v>-864.31111999999996</v>
          </cell>
          <cell r="I415">
            <v>3361.5084400000001</v>
          </cell>
          <cell r="J415">
            <v>3098.6004400000002</v>
          </cell>
          <cell r="K415">
            <v>0.42982999999999999</v>
          </cell>
          <cell r="L415">
            <v>-3914.6803</v>
          </cell>
          <cell r="M415">
            <v>1.8562399999999999</v>
          </cell>
          <cell r="N415">
            <v>1.8562399999999999</v>
          </cell>
        </row>
        <row r="416">
          <cell r="B416">
            <v>21</v>
          </cell>
          <cell r="C416" t="str">
            <v>ХЕРСОНСЬКА ОБЛАСТЬ</v>
          </cell>
          <cell r="D416">
            <v>14113570</v>
          </cell>
          <cell r="E416" t="str">
            <v>ПРИВАТНЕ ПIДПРИЄМСТВО "КОМПЛЕКТАВТОДОР"</v>
          </cell>
          <cell r="F416">
            <v>764.91789000000006</v>
          </cell>
          <cell r="G416">
            <v>737.66308000000004</v>
          </cell>
          <cell r="H416">
            <v>2659.55204</v>
          </cell>
          <cell r="I416">
            <v>2632.7100799999998</v>
          </cell>
          <cell r="J416">
            <v>1895.047</v>
          </cell>
          <cell r="K416">
            <v>0</v>
          </cell>
          <cell r="L416">
            <v>0</v>
          </cell>
          <cell r="M416">
            <v>23.269760000000002</v>
          </cell>
          <cell r="N416">
            <v>-27.003260000000001</v>
          </cell>
        </row>
        <row r="417">
          <cell r="B417">
            <v>21</v>
          </cell>
          <cell r="C417" t="str">
            <v>ХЕРСОНСЬКА ОБЛАСТЬ</v>
          </cell>
          <cell r="D417">
            <v>30330160</v>
          </cell>
          <cell r="E417" t="str">
            <v>ПРИВАТНЕ ПIДПРИЄМСТВО "МАВI"</v>
          </cell>
          <cell r="F417">
            <v>-364.81700000000001</v>
          </cell>
          <cell r="G417">
            <v>488.4</v>
          </cell>
          <cell r="H417">
            <v>1961.7660100000001</v>
          </cell>
          <cell r="I417">
            <v>2407.9991</v>
          </cell>
          <cell r="J417">
            <v>1919.5990999999999</v>
          </cell>
          <cell r="K417">
            <v>0</v>
          </cell>
          <cell r="L417">
            <v>0</v>
          </cell>
          <cell r="M417">
            <v>801.16128000000003</v>
          </cell>
          <cell r="N417">
            <v>194.61607000000001</v>
          </cell>
        </row>
        <row r="418">
          <cell r="B418">
            <v>21</v>
          </cell>
          <cell r="C418" t="str">
            <v>ХЕРСОНСЬКА ОБЛАСТЬ</v>
          </cell>
          <cell r="D418">
            <v>8597032</v>
          </cell>
          <cell r="E418" t="str">
            <v>ВIДДIЛ ДЕРЖАВНОЇ СЛУЖБИ ОХОРОНИ ПРИ УМВС УКРАЇНИ В ХЕРСОНСЬКIЙ ОБЛАСТI</v>
          </cell>
          <cell r="F418">
            <v>1859.38841</v>
          </cell>
          <cell r="G418">
            <v>1861.3789300000001</v>
          </cell>
          <cell r="H418">
            <v>2025.5018299999999</v>
          </cell>
          <cell r="I418">
            <v>2211.2166299999999</v>
          </cell>
          <cell r="J418">
            <v>349.83769999999998</v>
          </cell>
          <cell r="K418">
            <v>0</v>
          </cell>
          <cell r="L418">
            <v>0</v>
          </cell>
          <cell r="M418">
            <v>190.51035999999999</v>
          </cell>
          <cell r="N418">
            <v>185.71481</v>
          </cell>
        </row>
        <row r="419">
          <cell r="B419">
            <v>21</v>
          </cell>
          <cell r="C419" t="str">
            <v>ХЕРСОНСЬКА ОБЛАСТЬ</v>
          </cell>
          <cell r="D419">
            <v>21290781</v>
          </cell>
          <cell r="E419" t="str">
            <v>ТОВАРИСТВО З ОБМЕЖЕНОЮ ВIДПОВIДАЛЬНIСТЮ "МКП ПРОЗЕРПIНА"</v>
          </cell>
          <cell r="F419">
            <v>1937.46794</v>
          </cell>
          <cell r="G419">
            <v>1201.5569399999999</v>
          </cell>
          <cell r="H419">
            <v>1938.70667</v>
          </cell>
          <cell r="I419">
            <v>2207.04567</v>
          </cell>
          <cell r="J419">
            <v>1005.48873</v>
          </cell>
          <cell r="K419">
            <v>0</v>
          </cell>
          <cell r="L419">
            <v>0</v>
          </cell>
          <cell r="M419">
            <v>143.41101</v>
          </cell>
          <cell r="N419">
            <v>143.33769000000001</v>
          </cell>
        </row>
        <row r="420">
          <cell r="B420">
            <v>21</v>
          </cell>
          <cell r="C420" t="str">
            <v>ХЕРСОНСЬКА ОБЛАСТЬ</v>
          </cell>
          <cell r="D420">
            <v>100256</v>
          </cell>
          <cell r="E420" t="str">
            <v>ВIДКРИТЕ АКЦIОНЕРНЕ ТОВАРИСТВО "НОВОКАХОВСЬКИЙ ЗАВОД "УКРГIДРОМЕХ"</v>
          </cell>
          <cell r="F420">
            <v>47.475589999999997</v>
          </cell>
          <cell r="G420">
            <v>-2766.1203</v>
          </cell>
          <cell r="H420">
            <v>2386.7337499999999</v>
          </cell>
          <cell r="I420">
            <v>2204.1644799999999</v>
          </cell>
          <cell r="J420">
            <v>4970.2848199999999</v>
          </cell>
          <cell r="K420">
            <v>0</v>
          </cell>
          <cell r="L420">
            <v>0</v>
          </cell>
          <cell r="M420">
            <v>0.95660000000000001</v>
          </cell>
          <cell r="N420">
            <v>-182.56926999999999</v>
          </cell>
        </row>
        <row r="421">
          <cell r="B421">
            <v>21</v>
          </cell>
          <cell r="C421" t="str">
            <v>ХЕРСОНСЬКА ОБЛАСТЬ</v>
          </cell>
          <cell r="D421">
            <v>21273392</v>
          </cell>
          <cell r="E421" t="str">
            <v>ТОВАРИСТВО З ОБМЕЖЕНОЮ ВIДПОВIДАЛЬНIСТЮ "ОЛЕСЯ"</v>
          </cell>
          <cell r="F421">
            <v>2080.8058599999999</v>
          </cell>
          <cell r="G421">
            <v>2086.3090099999999</v>
          </cell>
          <cell r="H421">
            <v>1994.9966099999999</v>
          </cell>
          <cell r="I421">
            <v>2168.56095</v>
          </cell>
          <cell r="J421">
            <v>82.251940000000005</v>
          </cell>
          <cell r="K421">
            <v>0</v>
          </cell>
          <cell r="L421">
            <v>0</v>
          </cell>
          <cell r="M421">
            <v>170.00519</v>
          </cell>
          <cell r="N421">
            <v>169.81243000000001</v>
          </cell>
        </row>
        <row r="422">
          <cell r="B422">
            <v>22</v>
          </cell>
          <cell r="C422" t="str">
            <v>ХМЕЛЬНИЦЬКА ОБЛАСТЬ</v>
          </cell>
          <cell r="D422">
            <v>293091</v>
          </cell>
          <cell r="E422" t="str">
            <v>ВIДКРИТЕ АКЦIОНЕРНЕ ТОВАРИСТВО "ПОДIЛЬСЬКИЙ ЦЕМЕНТ"</v>
          </cell>
          <cell r="F422">
            <v>39213.279999999999</v>
          </cell>
          <cell r="G422">
            <v>38752.562400000003</v>
          </cell>
          <cell r="H422">
            <v>30519.255300000001</v>
          </cell>
          <cell r="I422">
            <v>35200.331299999998</v>
          </cell>
          <cell r="J422">
            <v>-3552.2311</v>
          </cell>
          <cell r="K422">
            <v>0</v>
          </cell>
          <cell r="L422">
            <v>0</v>
          </cell>
          <cell r="M422">
            <v>5171.2751099999996</v>
          </cell>
          <cell r="N422">
            <v>4668.7533199999998</v>
          </cell>
        </row>
        <row r="423">
          <cell r="B423">
            <v>22</v>
          </cell>
          <cell r="C423" t="str">
            <v>ХМЕЛЬНИЦЬКА ОБЛАСТЬ</v>
          </cell>
          <cell r="D423">
            <v>21313677</v>
          </cell>
          <cell r="E423" t="str">
            <v>ВIДОКРЕМЛЕНИЙ ПIДРОЗДIЛ "ХМЕЛЬНИЦЬКА АТОМНА ЕЛЕКТРИЧНА СТАНЦIЯ" ДЕРЖАВНОГО ПIДПРИЄМСТВА "НАЦIОНАЛЬНА АТОМНА ЕНЕРГОГЕНЕРУЮЧА КОМПАНIЯ "ЕНЕРГОАТОМ"</v>
          </cell>
          <cell r="F423">
            <v>32392.309799999999</v>
          </cell>
          <cell r="G423">
            <v>46369.917800000003</v>
          </cell>
          <cell r="H423">
            <v>60358.370699999999</v>
          </cell>
          <cell r="I423">
            <v>28338.000199999999</v>
          </cell>
          <cell r="J423">
            <v>-18031.918000000001</v>
          </cell>
          <cell r="K423">
            <v>0</v>
          </cell>
          <cell r="L423">
            <v>-0.18</v>
          </cell>
          <cell r="M423">
            <v>19175.523799999999</v>
          </cell>
          <cell r="N423">
            <v>-24814.964</v>
          </cell>
        </row>
        <row r="424">
          <cell r="B424">
            <v>22</v>
          </cell>
          <cell r="C424" t="str">
            <v>ХМЕЛЬНИЦЬКА ОБЛАСТЬ</v>
          </cell>
          <cell r="D424">
            <v>22767506</v>
          </cell>
          <cell r="E424" t="str">
            <v>ЕНЕРГОПОСТАЧАЛЬНА КОМПАНIЯ "ХМЕЛЬНИЦЬКОБЛЕНЕРГО"</v>
          </cell>
          <cell r="F424">
            <v>16041.2179</v>
          </cell>
          <cell r="G424">
            <v>15606.2009</v>
          </cell>
          <cell r="H424">
            <v>19856.866300000002</v>
          </cell>
          <cell r="I424">
            <v>22379.830300000001</v>
          </cell>
          <cell r="J424">
            <v>6773.6293699999997</v>
          </cell>
          <cell r="K424">
            <v>18.545000000000002</v>
          </cell>
          <cell r="L424">
            <v>18.545000000000002</v>
          </cell>
          <cell r="M424">
            <v>2556.5493900000001</v>
          </cell>
          <cell r="N424">
            <v>2542.7873300000001</v>
          </cell>
        </row>
        <row r="425">
          <cell r="B425">
            <v>22</v>
          </cell>
          <cell r="C425" t="str">
            <v>ХМЕЛЬНИЦЬКА ОБЛАСТЬ</v>
          </cell>
          <cell r="D425">
            <v>22985686</v>
          </cell>
          <cell r="E425" t="str">
            <v>ДОЧIРНЄ ПIДПРИЄМСТВО ЗАКРИТОГО АКЦIОНЕРНОГО ТОВАРИСТВА "ОБОЛОНЬ" - "КРАСИЛIВСЬКЕ"</v>
          </cell>
          <cell r="F425">
            <v>16049.863799999999</v>
          </cell>
          <cell r="G425">
            <v>16363.882900000001</v>
          </cell>
          <cell r="H425">
            <v>10309.8125</v>
          </cell>
          <cell r="I425">
            <v>15226.753000000001</v>
          </cell>
          <cell r="J425">
            <v>-1137.1300000000001</v>
          </cell>
          <cell r="K425">
            <v>0</v>
          </cell>
          <cell r="L425">
            <v>0</v>
          </cell>
          <cell r="M425">
            <v>5562.7800699999998</v>
          </cell>
          <cell r="N425">
            <v>4416.94049</v>
          </cell>
        </row>
        <row r="426">
          <cell r="B426">
            <v>22</v>
          </cell>
          <cell r="C426" t="str">
            <v>ХМЕЛЬНИЦЬКА ОБЛАСТЬ</v>
          </cell>
          <cell r="D426">
            <v>5395598</v>
          </cell>
          <cell r="E426" t="str">
            <v>ВIДКРИТЕ АКЦIОНЕРНЕ ТОВАРИСТВО ПО ГАЗОПОСТАЧАННЮ ТА ГАЗИФIКАЦIЇ "ХМЕЛЬНИЦЬКГАЗ"</v>
          </cell>
          <cell r="F426">
            <v>13231.0432</v>
          </cell>
          <cell r="G426">
            <v>13235.269700000001</v>
          </cell>
          <cell r="H426">
            <v>12492.036899999999</v>
          </cell>
          <cell r="I426">
            <v>14559.500400000001</v>
          </cell>
          <cell r="J426">
            <v>1324.2307000000001</v>
          </cell>
          <cell r="K426">
            <v>0</v>
          </cell>
          <cell r="L426">
            <v>0</v>
          </cell>
          <cell r="M426">
            <v>2061.8581800000002</v>
          </cell>
          <cell r="N426">
            <v>2060.3172</v>
          </cell>
        </row>
        <row r="427">
          <cell r="B427">
            <v>22</v>
          </cell>
          <cell r="C427" t="str">
            <v>ХМЕЛЬНИЦЬКА ОБЛАСТЬ</v>
          </cell>
          <cell r="D427">
            <v>5513922</v>
          </cell>
          <cell r="E427" t="str">
            <v>ВIДКРИТЕ АКЦIОНЕРНЕ ТОВАРИСТВО " ХМЕЛЬНИЦЬКИЙ ОБЛАСНИЙ ПИВЗАВОД "</v>
          </cell>
          <cell r="F427">
            <v>6461.6714599999996</v>
          </cell>
          <cell r="G427">
            <v>6494.8581100000001</v>
          </cell>
          <cell r="H427">
            <v>7673.3244999999997</v>
          </cell>
          <cell r="I427">
            <v>8046.4413599999998</v>
          </cell>
          <cell r="J427">
            <v>1551.5832499999999</v>
          </cell>
          <cell r="K427">
            <v>0</v>
          </cell>
          <cell r="L427">
            <v>0</v>
          </cell>
          <cell r="M427">
            <v>553.36870999999996</v>
          </cell>
          <cell r="N427">
            <v>369.34888000000001</v>
          </cell>
        </row>
        <row r="428">
          <cell r="B428">
            <v>22</v>
          </cell>
          <cell r="C428" t="str">
            <v>ХМЕЛЬНИЦЬКА ОБЛАСТЬ</v>
          </cell>
          <cell r="D428">
            <v>1267076</v>
          </cell>
          <cell r="E428" t="str">
            <v>ВIДКРИТЕ АКЦIОНЕРНЕ ТОВАРИСТВО " ХМЕЛЬНИЦЬКЗАЛIЗОБЕТОН "</v>
          </cell>
          <cell r="F428">
            <v>3765.7799300000001</v>
          </cell>
          <cell r="G428">
            <v>3759.0601299999998</v>
          </cell>
          <cell r="H428">
            <v>6109.1875799999998</v>
          </cell>
          <cell r="I428">
            <v>6295.38825</v>
          </cell>
          <cell r="J428">
            <v>2536.3281200000001</v>
          </cell>
          <cell r="K428">
            <v>0</v>
          </cell>
          <cell r="L428">
            <v>0</v>
          </cell>
          <cell r="M428">
            <v>192.33658</v>
          </cell>
          <cell r="N428">
            <v>186.20067</v>
          </cell>
        </row>
        <row r="429">
          <cell r="B429">
            <v>22</v>
          </cell>
          <cell r="C429" t="str">
            <v>ХМЕЛЬНИЦЬКА ОБЛАСТЬ</v>
          </cell>
          <cell r="D429">
            <v>30621811</v>
          </cell>
          <cell r="E429" t="str">
            <v>ТОВАРИСТВО З ОБМЕЖЕНОЮ ВIДПОВIДАЛЬНIСТЮ " РОСАПАТИТIНВЕСТ "</v>
          </cell>
          <cell r="F429">
            <v>4957.2322299999996</v>
          </cell>
          <cell r="G429">
            <v>1751.3750299999999</v>
          </cell>
          <cell r="H429">
            <v>5423.3383800000001</v>
          </cell>
          <cell r="I429">
            <v>5454.5232500000002</v>
          </cell>
          <cell r="J429">
            <v>3703.14822</v>
          </cell>
          <cell r="K429">
            <v>0</v>
          </cell>
          <cell r="L429">
            <v>0</v>
          </cell>
          <cell r="M429">
            <v>1.2244299999999999</v>
          </cell>
          <cell r="N429">
            <v>-10.20513</v>
          </cell>
        </row>
        <row r="430">
          <cell r="B430">
            <v>22</v>
          </cell>
          <cell r="C430" t="str">
            <v>ХМЕЛЬНИЦЬКА ОБЛАСТЬ</v>
          </cell>
          <cell r="D430">
            <v>31100492</v>
          </cell>
          <cell r="E430" t="str">
            <v>ДОЧIРНЄ ПIДПРИЄМСТВО "ХМЕЛЬНИЦЬКИЙ ОБЛАВТОДОР" ВIДКРИТОГО АКЦIОНЕРНОГО ТОВАРИСТВА "ДЕРЖАВНА АКЦIОНЕРНА КОМПАНIЯ "АВТОМОБIЛЬНI ДОРОГИ УКРАЇНИ"</v>
          </cell>
          <cell r="F430">
            <v>5087.3405899999998</v>
          </cell>
          <cell r="G430">
            <v>4856.6707299999998</v>
          </cell>
          <cell r="H430">
            <v>4739.5942400000004</v>
          </cell>
          <cell r="I430">
            <v>5376.11841</v>
          </cell>
          <cell r="J430">
            <v>519.44767999999999</v>
          </cell>
          <cell r="K430">
            <v>0</v>
          </cell>
          <cell r="L430">
            <v>0</v>
          </cell>
          <cell r="M430">
            <v>699.51400999999998</v>
          </cell>
          <cell r="N430">
            <v>636.52419999999995</v>
          </cell>
        </row>
        <row r="431">
          <cell r="B431">
            <v>22</v>
          </cell>
          <cell r="C431" t="str">
            <v>ХМЕЛЬНИЦЬКА ОБЛАСТЬ</v>
          </cell>
          <cell r="D431">
            <v>444257</v>
          </cell>
          <cell r="E431" t="str">
            <v>ТОВАРИСТВО З ОБМЕЖЕНОЮ ВIДПОВIДАЛЬНIСТЮ ШЕПЕТIВСЬКИЙ М'ЯСОКОМБIНАТ</v>
          </cell>
          <cell r="F431">
            <v>5140.0371400000004</v>
          </cell>
          <cell r="G431">
            <v>4927.5858399999997</v>
          </cell>
          <cell r="H431">
            <v>5265.6644500000002</v>
          </cell>
          <cell r="I431">
            <v>5270.7515899999999</v>
          </cell>
          <cell r="J431">
            <v>343.16575</v>
          </cell>
          <cell r="K431">
            <v>0</v>
          </cell>
          <cell r="L431">
            <v>0</v>
          </cell>
          <cell r="M431">
            <v>10.857849999999999</v>
          </cell>
          <cell r="N431">
            <v>5.0871399999999998</v>
          </cell>
        </row>
        <row r="432">
          <cell r="B432">
            <v>22</v>
          </cell>
          <cell r="C432" t="str">
            <v>ХМЕЛЬНИЦЬКА ОБЛАСТЬ</v>
          </cell>
          <cell r="D432">
            <v>5394995</v>
          </cell>
          <cell r="E432" t="str">
            <v>ВIДКРИТЕ АКЦIОНЕРНЕ ТОВАРИСТВО "ТЕОФIПОЛЬСЬКИЙ ЦУКРОВИЙ ЗАВОД"</v>
          </cell>
          <cell r="F432">
            <v>1128.38824</v>
          </cell>
          <cell r="G432">
            <v>1071.28441</v>
          </cell>
          <cell r="H432">
            <v>3216.2303400000001</v>
          </cell>
          <cell r="I432">
            <v>3696.4069800000002</v>
          </cell>
          <cell r="J432">
            <v>2625.12257</v>
          </cell>
          <cell r="K432">
            <v>0</v>
          </cell>
          <cell r="L432">
            <v>0</v>
          </cell>
          <cell r="M432">
            <v>372.19171</v>
          </cell>
          <cell r="N432">
            <v>365.15528</v>
          </cell>
        </row>
        <row r="433">
          <cell r="B433">
            <v>22</v>
          </cell>
          <cell r="C433" t="str">
            <v>ХМЕЛЬНИЦЬКА ОБЛАСТЬ</v>
          </cell>
          <cell r="D433">
            <v>377733</v>
          </cell>
          <cell r="E433" t="str">
            <v>ВIДКРИТЕ АКЦIОНЕРНЕ ТОВАРИСТВО СЛАВУТСЬКИЙ СОЛОДОВИЙ ЗАВОД</v>
          </cell>
          <cell r="F433">
            <v>12477.4185</v>
          </cell>
          <cell r="G433">
            <v>14764.18</v>
          </cell>
          <cell r="H433">
            <v>7102.8108899999997</v>
          </cell>
          <cell r="I433">
            <v>3656.8960299999999</v>
          </cell>
          <cell r="J433">
            <v>-11107.284</v>
          </cell>
          <cell r="K433">
            <v>0</v>
          </cell>
          <cell r="L433">
            <v>0</v>
          </cell>
          <cell r="M433">
            <v>2338.75605</v>
          </cell>
          <cell r="N433">
            <v>-3445.9149000000002</v>
          </cell>
        </row>
        <row r="434">
          <cell r="B434">
            <v>22</v>
          </cell>
          <cell r="C434" t="str">
            <v>ХМЕЛЬНИЦЬКА ОБЛАСТЬ</v>
          </cell>
          <cell r="D434">
            <v>32118309</v>
          </cell>
          <cell r="E434" t="str">
            <v>ТОВАРИСТВО З ОБМЕЖЕНОЮ ВIДПОВIДАЛЬНIСТЮ "БУДIВЕЛЬНИЙ АЛЬЯНС"</v>
          </cell>
          <cell r="F434">
            <v>1427.26539</v>
          </cell>
          <cell r="G434">
            <v>1437.70596</v>
          </cell>
          <cell r="H434">
            <v>3319.2352599999999</v>
          </cell>
          <cell r="I434">
            <v>3395.0972900000002</v>
          </cell>
          <cell r="J434">
            <v>1957.3913299999999</v>
          </cell>
          <cell r="K434">
            <v>0</v>
          </cell>
          <cell r="L434">
            <v>0</v>
          </cell>
          <cell r="M434">
            <v>103.01336999999999</v>
          </cell>
          <cell r="N434">
            <v>73.862020000000001</v>
          </cell>
        </row>
        <row r="435">
          <cell r="B435">
            <v>22</v>
          </cell>
          <cell r="C435" t="str">
            <v>ХМЕЛЬНИЦЬКА ОБЛАСТЬ</v>
          </cell>
          <cell r="D435">
            <v>33274434</v>
          </cell>
          <cell r="E435" t="str">
            <v>ТОВАРИСТВО З ОБМЕЖЕНОЮ ВIДПОВIДАЛЬНIСТЮ "ПРИВАТ ЛIЗИНГ"</v>
          </cell>
          <cell r="F435">
            <v>0</v>
          </cell>
          <cell r="G435">
            <v>0</v>
          </cell>
          <cell r="H435">
            <v>3050.4588600000002</v>
          </cell>
          <cell r="I435">
            <v>3169.54475</v>
          </cell>
          <cell r="J435">
            <v>3169.54475</v>
          </cell>
          <cell r="K435">
            <v>0</v>
          </cell>
          <cell r="L435">
            <v>0</v>
          </cell>
          <cell r="M435">
            <v>119.08626</v>
          </cell>
          <cell r="N435">
            <v>119.08626</v>
          </cell>
        </row>
        <row r="436">
          <cell r="B436">
            <v>22</v>
          </cell>
          <cell r="C436" t="str">
            <v>ХМЕЛЬНИЦЬКА ОБЛАСТЬ</v>
          </cell>
          <cell r="D436">
            <v>8597049</v>
          </cell>
          <cell r="E436" t="str">
            <v>ВIДДIЛ ДЕРЖАВНОЇ СЛУЖБИ ОХОРОНИ ПРИ УМВС УКРАЇНИ В ХМЕЛЬНИЦЬКIЙ ОБЛАСТI</v>
          </cell>
          <cell r="F436">
            <v>2455.5349999999999</v>
          </cell>
          <cell r="G436">
            <v>2449.3979800000002</v>
          </cell>
          <cell r="H436">
            <v>2888.85221</v>
          </cell>
          <cell r="I436">
            <v>3157.7383500000001</v>
          </cell>
          <cell r="J436">
            <v>708.34037000000001</v>
          </cell>
          <cell r="K436">
            <v>0</v>
          </cell>
          <cell r="L436">
            <v>0</v>
          </cell>
          <cell r="M436">
            <v>272.55121000000003</v>
          </cell>
          <cell r="N436">
            <v>268.88646</v>
          </cell>
        </row>
        <row r="437">
          <cell r="B437">
            <v>22</v>
          </cell>
          <cell r="C437" t="str">
            <v>ХМЕЛЬНИЦЬКА ОБЛАСТЬ</v>
          </cell>
          <cell r="D437">
            <v>1883177</v>
          </cell>
          <cell r="E437" t="str">
            <v>ТОВАРИСТВО З ОБМЕЖЕНОЮ ВIДПОВIДАЛЬНIСТЮ "ХМЕЛЬНИЦЬКА УНIВЕРСАЛЬНА КОМПАНIЯ"</v>
          </cell>
          <cell r="F437">
            <v>1097.13111</v>
          </cell>
          <cell r="G437">
            <v>1097.1714899999999</v>
          </cell>
          <cell r="H437">
            <v>2972.4578999999999</v>
          </cell>
          <cell r="I437">
            <v>2999.37345</v>
          </cell>
          <cell r="J437">
            <v>1902.2019600000001</v>
          </cell>
          <cell r="K437">
            <v>0</v>
          </cell>
          <cell r="L437">
            <v>-6.0560000000000003E-2</v>
          </cell>
          <cell r="M437">
            <v>28.605720000000002</v>
          </cell>
          <cell r="N437">
            <v>26.854189999999999</v>
          </cell>
        </row>
        <row r="438">
          <cell r="B438">
            <v>22</v>
          </cell>
          <cell r="C438" t="str">
            <v>ХМЕЛЬНИЦЬКА ОБЛАСТЬ</v>
          </cell>
          <cell r="D438">
            <v>3356128</v>
          </cell>
          <cell r="E438" t="str">
            <v>ХМЕЛЬНИЦЬКЕ МIСЬКЕ КОМУНАЛЬНЕ ПIДПРИЄМСТВО "ХМЕЛЬНИЦЬКВОДОКАНАЛ"</v>
          </cell>
          <cell r="F438">
            <v>3233.1280900000002</v>
          </cell>
          <cell r="G438">
            <v>3209.2849099999999</v>
          </cell>
          <cell r="H438">
            <v>2554.2888699999999</v>
          </cell>
          <cell r="I438">
            <v>2849.5708500000001</v>
          </cell>
          <cell r="J438">
            <v>-359.71406000000002</v>
          </cell>
          <cell r="K438">
            <v>0</v>
          </cell>
          <cell r="L438">
            <v>0</v>
          </cell>
          <cell r="M438">
            <v>305.63026000000002</v>
          </cell>
          <cell r="N438">
            <v>295.27078</v>
          </cell>
        </row>
        <row r="439">
          <cell r="B439">
            <v>22</v>
          </cell>
          <cell r="C439" t="str">
            <v>ХМЕЛЬНИЦЬКА ОБЛАСТЬ</v>
          </cell>
          <cell r="D439">
            <v>5518871</v>
          </cell>
          <cell r="E439" t="str">
            <v>ВIДКРИТЕ АКЦIОНЕРНЕ ТОВАРИСТВО "ХМЕЛЬНИЦЬКИЙ ЗАВОД БУДIВЕЛЬНИХ МАТЕРIАЛIВ"</v>
          </cell>
          <cell r="F439">
            <v>1300.8536300000001</v>
          </cell>
          <cell r="G439">
            <v>1344.1248900000001</v>
          </cell>
          <cell r="H439">
            <v>2346.6634199999999</v>
          </cell>
          <cell r="I439">
            <v>2538.17425</v>
          </cell>
          <cell r="J439">
            <v>1194.04936</v>
          </cell>
          <cell r="K439">
            <v>0</v>
          </cell>
          <cell r="L439">
            <v>0</v>
          </cell>
          <cell r="M439">
            <v>276.13718999999998</v>
          </cell>
          <cell r="N439">
            <v>191.51083</v>
          </cell>
        </row>
        <row r="440">
          <cell r="B440">
            <v>22</v>
          </cell>
          <cell r="C440" t="str">
            <v>ХМЕЛЬНИЦЬКА ОБЛАСТЬ</v>
          </cell>
          <cell r="D440">
            <v>5395078</v>
          </cell>
          <cell r="E440" t="str">
            <v>ХМЕЛЬНИЦЬКА ФIЛIЯ ЗАКРИТОГО АКЦIОНЕРНОГО ТОВАРИСТВА "УКРАЇНСЬКИЙ МОБIЛЬНИЙ ЗВ"ЯЗОК"</v>
          </cell>
          <cell r="F440">
            <v>2956.6</v>
          </cell>
          <cell r="G440">
            <v>2956.6149999999998</v>
          </cell>
          <cell r="H440">
            <v>2418.212</v>
          </cell>
          <cell r="I440">
            <v>2418.212</v>
          </cell>
          <cell r="J440">
            <v>-538.40300000000002</v>
          </cell>
          <cell r="K440">
            <v>0</v>
          </cell>
          <cell r="L440">
            <v>0</v>
          </cell>
          <cell r="M440">
            <v>0.17613000000000001</v>
          </cell>
          <cell r="N440">
            <v>0</v>
          </cell>
        </row>
        <row r="441">
          <cell r="B441">
            <v>22</v>
          </cell>
          <cell r="C441" t="str">
            <v>ХМЕЛЬНИЦЬКА ОБЛАСТЬ</v>
          </cell>
          <cell r="D441">
            <v>21336282</v>
          </cell>
          <cell r="E441" t="str">
            <v>ОРЕНДНЕ ПIДПРИЄМСТВО "ЗАХIДНА КОТЕЛЬНА"</v>
          </cell>
          <cell r="F441">
            <v>1631.76686</v>
          </cell>
          <cell r="G441">
            <v>1639.3703800000001</v>
          </cell>
          <cell r="H441">
            <v>2249.7699400000001</v>
          </cell>
          <cell r="I441">
            <v>2276.8849399999999</v>
          </cell>
          <cell r="J441">
            <v>637.51455999999996</v>
          </cell>
          <cell r="K441">
            <v>0</v>
          </cell>
          <cell r="L441">
            <v>0</v>
          </cell>
          <cell r="M441">
            <v>24.891539999999999</v>
          </cell>
          <cell r="N441">
            <v>17.28762</v>
          </cell>
        </row>
        <row r="442">
          <cell r="B442">
            <v>23</v>
          </cell>
          <cell r="C442" t="str">
            <v>ЧЕРКАСЬКА ОБЛАСТЬ</v>
          </cell>
          <cell r="D442">
            <v>20035957</v>
          </cell>
          <cell r="E442" t="str">
            <v>ЗАКРИТЕ АКЦIОНЕРНЕ ТОВАРИСТВО "ГАЛЛАХЕР УКРАЇНА"</v>
          </cell>
          <cell r="F442">
            <v>279472.967</v>
          </cell>
          <cell r="G442">
            <v>279892.39199999999</v>
          </cell>
          <cell r="H442">
            <v>325117.29599999997</v>
          </cell>
          <cell r="I442">
            <v>326250.505</v>
          </cell>
          <cell r="J442">
            <v>46358.112999999998</v>
          </cell>
          <cell r="K442">
            <v>0</v>
          </cell>
          <cell r="L442">
            <v>0</v>
          </cell>
          <cell r="M442">
            <v>754.06093999999996</v>
          </cell>
          <cell r="N442">
            <v>379.86117999999999</v>
          </cell>
        </row>
        <row r="443">
          <cell r="B443">
            <v>23</v>
          </cell>
          <cell r="C443" t="str">
            <v>ЧЕРКАСЬКА ОБЛАСТЬ</v>
          </cell>
          <cell r="D443">
            <v>31082518</v>
          </cell>
          <cell r="E443" t="str">
            <v>ТОВАРИСТВО З ОБМЕЖЕНОЮ ВIДПОВIДАЛЬНIСТЮ ЗОЛОТОНIСЬКИЙ ЛIКЕРО-ГОРIЛЧАНИЙ ЗАВОД "ЗЛАТОГОР"</v>
          </cell>
          <cell r="F443">
            <v>105904.258</v>
          </cell>
          <cell r="G443">
            <v>121731.228</v>
          </cell>
          <cell r="H443">
            <v>133188.19099999999</v>
          </cell>
          <cell r="I443">
            <v>151085.158</v>
          </cell>
          <cell r="J443">
            <v>29353.929800000002</v>
          </cell>
          <cell r="K443">
            <v>0</v>
          </cell>
          <cell r="L443">
            <v>0</v>
          </cell>
          <cell r="M443">
            <v>37706.7408</v>
          </cell>
          <cell r="N443">
            <v>17211.366099999999</v>
          </cell>
        </row>
        <row r="444">
          <cell r="B444">
            <v>23</v>
          </cell>
          <cell r="C444" t="str">
            <v>ЧЕРКАСЬКА ОБЛАСТЬ</v>
          </cell>
          <cell r="D444">
            <v>32718137</v>
          </cell>
          <cell r="E444" t="str">
            <v>ТОВАРИСТВО З ОБМЕЖЕНОЮ ВIДПОВIДАЛЬНIСТЮ "НАЦIОНАЛЬНА ГОРIЛЧАНА КОМПАНIЯ"</v>
          </cell>
          <cell r="F444">
            <v>-4861.0933000000005</v>
          </cell>
          <cell r="G444">
            <v>5814.8045099999999</v>
          </cell>
          <cell r="H444">
            <v>54420.318299999999</v>
          </cell>
          <cell r="I444">
            <v>86584.943700000003</v>
          </cell>
          <cell r="J444">
            <v>80770.139200000005</v>
          </cell>
          <cell r="K444">
            <v>0</v>
          </cell>
          <cell r="L444">
            <v>0</v>
          </cell>
          <cell r="M444">
            <v>42356.867299999998</v>
          </cell>
          <cell r="N444">
            <v>31680.964499999998</v>
          </cell>
        </row>
        <row r="445">
          <cell r="B445">
            <v>23</v>
          </cell>
          <cell r="C445" t="str">
            <v>ЧЕРКАСЬКА ОБЛАСТЬ</v>
          </cell>
          <cell r="D445">
            <v>32480414</v>
          </cell>
          <cell r="E445" t="str">
            <v>ТОВАРИСТВО З ОБМЕЖЕНОЮ ВIДПОВIДАЛЬНIСТЮ "ХЛIБНА НИВА"</v>
          </cell>
          <cell r="F445">
            <v>17389.708500000001</v>
          </cell>
          <cell r="G445">
            <v>20601.088199999998</v>
          </cell>
          <cell r="H445">
            <v>37809.367400000003</v>
          </cell>
          <cell r="I445">
            <v>45296.354800000001</v>
          </cell>
          <cell r="J445">
            <v>24695.266599999999</v>
          </cell>
          <cell r="K445">
            <v>0</v>
          </cell>
          <cell r="L445">
            <v>0</v>
          </cell>
          <cell r="M445">
            <v>10420.048500000001</v>
          </cell>
          <cell r="N445">
            <v>6978.6338400000004</v>
          </cell>
        </row>
        <row r="446">
          <cell r="B446">
            <v>23</v>
          </cell>
          <cell r="C446" t="str">
            <v>ЧЕРКАСЬКА ОБЛАСТЬ</v>
          </cell>
          <cell r="D446">
            <v>14216689</v>
          </cell>
          <cell r="E446" t="str">
            <v>ДЕРЖАВНЕ ПIДПРИЄМСТВО УМАНСЬКИЙ ЛIКЕРО-ГОРIЛЧАНИЙ ЗАВОД</v>
          </cell>
          <cell r="F446">
            <v>1350.99244</v>
          </cell>
          <cell r="G446">
            <v>5197.82</v>
          </cell>
          <cell r="H446">
            <v>37837.155899999998</v>
          </cell>
          <cell r="I446">
            <v>40985.612399999998</v>
          </cell>
          <cell r="J446">
            <v>35787.792399999998</v>
          </cell>
          <cell r="K446">
            <v>0</v>
          </cell>
          <cell r="L446">
            <v>-4496.2357000000002</v>
          </cell>
          <cell r="M446">
            <v>5148.3581400000003</v>
          </cell>
          <cell r="N446">
            <v>5148.3535700000002</v>
          </cell>
        </row>
        <row r="447">
          <cell r="B447">
            <v>23</v>
          </cell>
          <cell r="C447" t="str">
            <v>ЧЕРКАСЬКА ОБЛАСТЬ</v>
          </cell>
          <cell r="D447">
            <v>22800735</v>
          </cell>
          <cell r="E447" t="str">
            <v>ВIДКРИТЕ АКЦIОНЕРНЕ ТОВАРИСТВО "ЧЕРКАСИОБЛЕНЕРГО"</v>
          </cell>
          <cell r="F447">
            <v>23184.045399999999</v>
          </cell>
          <cell r="G447">
            <v>23233.274600000001</v>
          </cell>
          <cell r="H447">
            <v>35261.205900000001</v>
          </cell>
          <cell r="I447">
            <v>38291.324800000002</v>
          </cell>
          <cell r="J447">
            <v>15058.050300000001</v>
          </cell>
          <cell r="K447">
            <v>0</v>
          </cell>
          <cell r="L447">
            <v>0</v>
          </cell>
          <cell r="M447">
            <v>2942.7097100000001</v>
          </cell>
          <cell r="N447">
            <v>2938.7129199999999</v>
          </cell>
        </row>
        <row r="448">
          <cell r="B448">
            <v>23</v>
          </cell>
          <cell r="C448" t="str">
            <v>ЧЕРКАСЬКА ОБЛАСТЬ</v>
          </cell>
          <cell r="D448">
            <v>2469333</v>
          </cell>
          <cell r="E448" t="str">
            <v>УКРАЇНСЬКО - НIМЕЦЬКЕ ЗАКРИТЕ АКЦIОНЕРНЕ ТОВАРИСТВО "ГРАФIЯ УКРАЇНА"</v>
          </cell>
          <cell r="F448">
            <v>42979.076800000003</v>
          </cell>
          <cell r="G448">
            <v>42963.167999999998</v>
          </cell>
          <cell r="H448">
            <v>35098.869400000003</v>
          </cell>
          <cell r="I448">
            <v>35090.351300000002</v>
          </cell>
          <cell r="J448">
            <v>-7872.8167000000003</v>
          </cell>
          <cell r="K448">
            <v>0</v>
          </cell>
          <cell r="L448">
            <v>0</v>
          </cell>
          <cell r="M448">
            <v>3.0020899999999999</v>
          </cell>
          <cell r="N448">
            <v>-8.6640999999999995</v>
          </cell>
        </row>
        <row r="449">
          <cell r="B449">
            <v>23</v>
          </cell>
          <cell r="C449" t="str">
            <v>ЧЕРКАСЬКА ОБЛАСТЬ</v>
          </cell>
          <cell r="D449">
            <v>31803687</v>
          </cell>
          <cell r="E449" t="str">
            <v>ТОВАРИСТВО З ОБМЕЖЕНОЮ ВIДПОВIДАЛЬНIСТЮ "ЩЕДРИЙ ХУТIР"</v>
          </cell>
          <cell r="F449">
            <v>55567.643900000003</v>
          </cell>
          <cell r="G449">
            <v>60362.542500000003</v>
          </cell>
          <cell r="H449">
            <v>29798.429499999998</v>
          </cell>
          <cell r="I449">
            <v>21826.205999999998</v>
          </cell>
          <cell r="J449">
            <v>-38536.336000000003</v>
          </cell>
          <cell r="K449">
            <v>0</v>
          </cell>
          <cell r="L449">
            <v>0</v>
          </cell>
          <cell r="M449">
            <v>16.798870000000001</v>
          </cell>
          <cell r="N449">
            <v>-7972.2235000000001</v>
          </cell>
        </row>
        <row r="450">
          <cell r="B450">
            <v>23</v>
          </cell>
          <cell r="C450" t="str">
            <v>ЧЕРКАСЬКА ОБЛАСТЬ</v>
          </cell>
          <cell r="D450">
            <v>3361402</v>
          </cell>
          <cell r="E450" t="str">
            <v>ВIДКРИТЕ АКЦIОНЕРНЕ ТОВАРИСТВО ПО ГАЗОПОСТАЧАННЮ ТА ГАЗИФIКАЦIЇ "ЧЕРКАСИГАЗ"</v>
          </cell>
          <cell r="F450">
            <v>13078.8393</v>
          </cell>
          <cell r="G450">
            <v>13126.355299999999</v>
          </cell>
          <cell r="H450">
            <v>12926.5591</v>
          </cell>
          <cell r="I450">
            <v>15209.9529</v>
          </cell>
          <cell r="J450">
            <v>2083.5975600000002</v>
          </cell>
          <cell r="K450">
            <v>0</v>
          </cell>
          <cell r="L450">
            <v>-2.7598099999999999</v>
          </cell>
          <cell r="M450">
            <v>2231.3598499999998</v>
          </cell>
          <cell r="N450">
            <v>2211.4683500000001</v>
          </cell>
        </row>
        <row r="451">
          <cell r="B451">
            <v>23</v>
          </cell>
          <cell r="C451" t="str">
            <v>ЧЕРКАСЬКА ОБЛАСТЬ</v>
          </cell>
          <cell r="D451">
            <v>4694614</v>
          </cell>
          <cell r="E451" t="str">
            <v>УПРАВЛIННЯ МАГIСТРАЛЬНИХ ГАЗОПРОВОДIВ "ЧЕРКАСИТРАНСГАЗ" ДОЧIРНЬОЇ КОМПАНIЇ "УКРТРАНСГАЗ" НАЦIОНАЛЬНОЇ АКЦIОНЕРНОЇ КОМПАНIЇ "НАФТОГАЗ УКРАЇНИ"</v>
          </cell>
          <cell r="F451">
            <v>2139.18219</v>
          </cell>
          <cell r="G451">
            <v>2141.6650300000001</v>
          </cell>
          <cell r="H451">
            <v>11110.253199999999</v>
          </cell>
          <cell r="I451">
            <v>11110.65</v>
          </cell>
          <cell r="J451">
            <v>8968.9849699999995</v>
          </cell>
          <cell r="K451">
            <v>0</v>
          </cell>
          <cell r="L451">
            <v>0</v>
          </cell>
          <cell r="M451">
            <v>3.2977099999999999</v>
          </cell>
          <cell r="N451">
            <v>0.39683000000000002</v>
          </cell>
        </row>
        <row r="452">
          <cell r="B452">
            <v>23</v>
          </cell>
          <cell r="C452" t="str">
            <v>ЧЕРКАСЬКА ОБЛАСТЬ</v>
          </cell>
          <cell r="D452">
            <v>31407113</v>
          </cell>
          <cell r="E452" t="str">
            <v>ТОВАРИСТВО З ОБМЕЖЕНОЮ ВIДПОВIДАЛЬНIСТЮ З IНОЗЕМНИМИ IНВЕСТИЦIЯМИ "ЛIГГЕТТ-ДУКАТ (УКРАЇНА) ЛIМIТЕД"</v>
          </cell>
          <cell r="F452">
            <v>2243.79558</v>
          </cell>
          <cell r="G452">
            <v>2425.2849099999999</v>
          </cell>
          <cell r="H452">
            <v>10008.039699999999</v>
          </cell>
          <cell r="I452">
            <v>10015.6713</v>
          </cell>
          <cell r="J452">
            <v>7590.3864000000003</v>
          </cell>
          <cell r="K452">
            <v>0</v>
          </cell>
          <cell r="L452">
            <v>0</v>
          </cell>
          <cell r="M452">
            <v>3.4341900000000001</v>
          </cell>
          <cell r="N452">
            <v>-126.34469</v>
          </cell>
        </row>
        <row r="453">
          <cell r="B453">
            <v>23</v>
          </cell>
          <cell r="C453" t="str">
            <v>ЧЕРКАСЬКА ОБЛАСТЬ</v>
          </cell>
          <cell r="D453">
            <v>5765888</v>
          </cell>
          <cell r="E453" t="str">
            <v>ВIДКРИТЕ АКЦIОНЕРНЕ ТОВАРИСТВО "УМАНЬФЕРММАШ"</v>
          </cell>
          <cell r="F453">
            <v>7245.1067400000002</v>
          </cell>
          <cell r="G453">
            <v>7246.10095</v>
          </cell>
          <cell r="H453">
            <v>6176.3759499999996</v>
          </cell>
          <cell r="I453">
            <v>9656.1372100000008</v>
          </cell>
          <cell r="J453">
            <v>2410.0362599999999</v>
          </cell>
          <cell r="K453">
            <v>0</v>
          </cell>
          <cell r="L453">
            <v>0</v>
          </cell>
          <cell r="M453">
            <v>3483.7905700000001</v>
          </cell>
          <cell r="N453">
            <v>3479.76125</v>
          </cell>
        </row>
        <row r="454">
          <cell r="B454">
            <v>23</v>
          </cell>
          <cell r="C454" t="str">
            <v>ЧЕРКАСЬКА ОБЛАСТЬ</v>
          </cell>
          <cell r="D454">
            <v>31141625</v>
          </cell>
          <cell r="E454" t="str">
            <v>ДОЧIРНЄ ПIДПРИЄМСТВО "ЧЕРКАСЬКИЙ ОБЛАВТОДОР" ВIДКРИТОГО АКЦIОНЕРНОГО ТОВАРИСТВА "ДЕРЖАВНА АКЦIОНЕРНА КОМПАНIЯ "АВТОМОБIЛЬНI ДОРОГИ УКРАЇНИ"</v>
          </cell>
          <cell r="F454">
            <v>8591.2859700000008</v>
          </cell>
          <cell r="G454">
            <v>8636.2937199999997</v>
          </cell>
          <cell r="H454">
            <v>8300.5041000000001</v>
          </cell>
          <cell r="I454">
            <v>9058.1985000000004</v>
          </cell>
          <cell r="J454">
            <v>421.90478000000002</v>
          </cell>
          <cell r="K454">
            <v>0</v>
          </cell>
          <cell r="L454">
            <v>0</v>
          </cell>
          <cell r="M454">
            <v>707.27178000000004</v>
          </cell>
          <cell r="N454">
            <v>696.88241000000005</v>
          </cell>
        </row>
        <row r="455">
          <cell r="B455">
            <v>23</v>
          </cell>
          <cell r="C455" t="str">
            <v>ЧЕРКАСЬКА ОБЛАСТЬ</v>
          </cell>
          <cell r="D455">
            <v>204033</v>
          </cell>
          <cell r="E455" t="str">
            <v>ВIДКРИТЕ АКЦIОНЕРНЕ ТОВАРИСТВО "ЧЕРКАСЬКЕ ХIМВОЛОКНО"</v>
          </cell>
          <cell r="F455">
            <v>-4062.7631999999999</v>
          </cell>
          <cell r="G455">
            <v>-5746.5342000000001</v>
          </cell>
          <cell r="H455">
            <v>6847.0397400000002</v>
          </cell>
          <cell r="I455">
            <v>7468.1886299999996</v>
          </cell>
          <cell r="J455">
            <v>13214.7228</v>
          </cell>
          <cell r="K455">
            <v>0</v>
          </cell>
          <cell r="L455">
            <v>0</v>
          </cell>
          <cell r="M455">
            <v>461.75612000000001</v>
          </cell>
          <cell r="N455">
            <v>460.45566000000002</v>
          </cell>
        </row>
        <row r="456">
          <cell r="B456">
            <v>23</v>
          </cell>
          <cell r="C456" t="str">
            <v>ЧЕРКАСЬКА ОБЛАСТЬ</v>
          </cell>
          <cell r="D456">
            <v>5390419</v>
          </cell>
          <cell r="E456" t="str">
            <v>ВIДКРИТЕ АКЦIОНЕРНЕ ТОВАРИСТВО "ЧЕРКАСЬКИЙ АВТОБУС"</v>
          </cell>
          <cell r="F456">
            <v>-1788.2959000000001</v>
          </cell>
          <cell r="G456">
            <v>1125.4193399999999</v>
          </cell>
          <cell r="H456">
            <v>6880.6596300000001</v>
          </cell>
          <cell r="I456">
            <v>6736.0441499999997</v>
          </cell>
          <cell r="J456">
            <v>5610.6248100000003</v>
          </cell>
          <cell r="K456">
            <v>0</v>
          </cell>
          <cell r="L456">
            <v>0</v>
          </cell>
          <cell r="M456">
            <v>2783.9835899999998</v>
          </cell>
          <cell r="N456">
            <v>-151.33439000000001</v>
          </cell>
        </row>
        <row r="457">
          <cell r="B457">
            <v>23</v>
          </cell>
          <cell r="C457" t="str">
            <v>ЧЕРКАСЬКА ОБЛАСТЬ</v>
          </cell>
          <cell r="D457">
            <v>25207245</v>
          </cell>
          <cell r="E457" t="str">
            <v>ФIЛIЯ " КАНIВСЬКА ГЕС" ВIДКРИТОГО АКЦIОНЕРНОГО ТОВАРИСТВА "УКРГIДРОЕНЕРГО"</v>
          </cell>
          <cell r="F457">
            <v>6078.3653400000003</v>
          </cell>
          <cell r="G457">
            <v>6295.1016900000004</v>
          </cell>
          <cell r="H457">
            <v>6002.1690600000002</v>
          </cell>
          <cell r="I457">
            <v>5802.6021300000002</v>
          </cell>
          <cell r="J457">
            <v>-492.49955999999997</v>
          </cell>
          <cell r="K457">
            <v>0</v>
          </cell>
          <cell r="L457">
            <v>0</v>
          </cell>
          <cell r="M457">
            <v>4.0399799999999999</v>
          </cell>
          <cell r="N457">
            <v>-201.63398000000001</v>
          </cell>
        </row>
        <row r="458">
          <cell r="B458">
            <v>23</v>
          </cell>
          <cell r="C458" t="str">
            <v>ЧЕРКАСЬКА ОБЛАСТЬ</v>
          </cell>
          <cell r="D458">
            <v>2082522</v>
          </cell>
          <cell r="E458" t="str">
            <v>ТЕПЛОВИХ МЕРЕЖ "ЧЕРКАСИТЕПЛОКОМУНЕНЕРГО"</v>
          </cell>
          <cell r="F458">
            <v>3929.3258500000002</v>
          </cell>
          <cell r="G458">
            <v>3956.63114</v>
          </cell>
          <cell r="H458">
            <v>4503.2999499999996</v>
          </cell>
          <cell r="I458">
            <v>5076.9750800000002</v>
          </cell>
          <cell r="J458">
            <v>1120.34394</v>
          </cell>
          <cell r="K458">
            <v>0</v>
          </cell>
          <cell r="L458">
            <v>0</v>
          </cell>
          <cell r="M458">
            <v>538.06880999999998</v>
          </cell>
          <cell r="N458">
            <v>525.77953000000002</v>
          </cell>
        </row>
        <row r="459">
          <cell r="B459">
            <v>23</v>
          </cell>
          <cell r="C459" t="str">
            <v>ЧЕРКАСЬКА ОБЛАСТЬ</v>
          </cell>
          <cell r="D459">
            <v>205104</v>
          </cell>
          <cell r="E459" t="str">
            <v>ПIДПРИЄМСТВО "ЧЕРКАСЬКИЙ ДЕРЖАВНИЙ ЗАВОД ХIМIЧНИХ РЕАКТИВIВ"</v>
          </cell>
          <cell r="F459">
            <v>624.88306999999998</v>
          </cell>
          <cell r="G459">
            <v>244.91002</v>
          </cell>
          <cell r="H459">
            <v>4731.7427399999997</v>
          </cell>
          <cell r="I459">
            <v>4908.9484499999999</v>
          </cell>
          <cell r="J459">
            <v>4664.0384299999996</v>
          </cell>
          <cell r="K459">
            <v>0</v>
          </cell>
          <cell r="L459">
            <v>-163.10414</v>
          </cell>
          <cell r="M459">
            <v>2.6173799999999998</v>
          </cell>
          <cell r="N459">
            <v>2.61707</v>
          </cell>
        </row>
        <row r="460">
          <cell r="B460">
            <v>23</v>
          </cell>
          <cell r="C460" t="str">
            <v>ЧЕРКАСЬКА ОБЛАСТЬ</v>
          </cell>
          <cell r="D460">
            <v>31712600</v>
          </cell>
          <cell r="E460" t="str">
            <v>ТОВАРИСТВО З ОБМЕЖЕНОЮ ВIДПОВIДАЛЬНIСТЮ "ЧЕРКАСЬКИЙ ЛIКЕРО-ГОРIЛЧАНИЙ ЗАВОД"</v>
          </cell>
          <cell r="F460">
            <v>2670.3865500000002</v>
          </cell>
          <cell r="G460">
            <v>2789.6151300000001</v>
          </cell>
          <cell r="H460">
            <v>2792.6953800000001</v>
          </cell>
          <cell r="I460">
            <v>4085.8739399999999</v>
          </cell>
          <cell r="J460">
            <v>1296.25881</v>
          </cell>
          <cell r="K460">
            <v>0</v>
          </cell>
          <cell r="L460">
            <v>0</v>
          </cell>
          <cell r="M460">
            <v>794.47740999999996</v>
          </cell>
          <cell r="N460">
            <v>778.76837</v>
          </cell>
        </row>
        <row r="461">
          <cell r="B461">
            <v>23</v>
          </cell>
          <cell r="C461" t="str">
            <v>ЧЕРКАСЬКА ОБЛАСТЬ</v>
          </cell>
          <cell r="D461">
            <v>24358574</v>
          </cell>
          <cell r="E461" t="str">
            <v>ЧЕРКАСЬКА ФIЛIЯ ЗАТ "УКРАЇНСЬКИЙ МОБIЛЬНИЙ ЗВ'ЯЗОК"</v>
          </cell>
          <cell r="F461">
            <v>3881.38</v>
          </cell>
          <cell r="G461">
            <v>3881.3699200000001</v>
          </cell>
          <cell r="H461">
            <v>3407.9920000000002</v>
          </cell>
          <cell r="I461">
            <v>3407.9920000000002</v>
          </cell>
          <cell r="J461">
            <v>-473.37792000000002</v>
          </cell>
          <cell r="K461">
            <v>0</v>
          </cell>
          <cell r="L461">
            <v>0</v>
          </cell>
          <cell r="M461">
            <v>0</v>
          </cell>
          <cell r="N461">
            <v>0</v>
          </cell>
        </row>
        <row r="462">
          <cell r="B462">
            <v>24</v>
          </cell>
          <cell r="C462" t="str">
            <v>ЧЕРНIВЕЦЬКА ОБЛАСТЬ</v>
          </cell>
          <cell r="D462">
            <v>25082698</v>
          </cell>
          <cell r="E462" t="str">
            <v>ДЕПАРТАМЕНТ ЕКОНОМIКИ ЧЕРНIВЕЦЬКОЇ МIСЬКОЇ РАДИ</v>
          </cell>
          <cell r="F462">
            <v>8384.3250000000007</v>
          </cell>
          <cell r="G462">
            <v>8807.9970699999994</v>
          </cell>
          <cell r="H462">
            <v>16072.297</v>
          </cell>
          <cell r="I462">
            <v>16040.863300000001</v>
          </cell>
          <cell r="J462">
            <v>7232.8662299999996</v>
          </cell>
          <cell r="K462">
            <v>0</v>
          </cell>
          <cell r="L462">
            <v>0</v>
          </cell>
          <cell r="M462">
            <v>1634.37248</v>
          </cell>
          <cell r="N462">
            <v>628.56629999999996</v>
          </cell>
        </row>
        <row r="463">
          <cell r="B463">
            <v>24</v>
          </cell>
          <cell r="C463" t="str">
            <v>ЧЕРНIВЕЦЬКА ОБЛАСТЬ</v>
          </cell>
          <cell r="D463">
            <v>130760</v>
          </cell>
          <cell r="E463" t="str">
            <v>ВIДКРИТЕ АКЦIОНЕРНЕ ТОВАРИСТВО "ЕНЕРГОПОСТАЧАЛЬНА КОМПАНIЯ "ЧЕРНIВЦIОБЛЕНЕРГО"</v>
          </cell>
          <cell r="F463">
            <v>9965.1612999999998</v>
          </cell>
          <cell r="G463">
            <v>9347.1475499999997</v>
          </cell>
          <cell r="H463">
            <v>14561.6322</v>
          </cell>
          <cell r="I463">
            <v>15361.3081</v>
          </cell>
          <cell r="J463">
            <v>6014.1605200000004</v>
          </cell>
          <cell r="K463">
            <v>59.657060000000001</v>
          </cell>
          <cell r="L463">
            <v>59.657060000000001</v>
          </cell>
          <cell r="M463">
            <v>1034.8524</v>
          </cell>
          <cell r="N463">
            <v>780.59398999999996</v>
          </cell>
        </row>
        <row r="464">
          <cell r="B464">
            <v>24</v>
          </cell>
          <cell r="C464" t="str">
            <v>ЧЕРНIВЕЦЬКА ОБЛАСТЬ</v>
          </cell>
          <cell r="D464">
            <v>34396068</v>
          </cell>
          <cell r="E464" t="str">
            <v>ТОВАРИСТВО З ОБМЕЖЕНОЮ ВIДПОВIДАЛЬНIСТЮ "ЗЛАТОГОР" ЛУЖАНСЬКИЙ ЛIКЕРО-ГОРIЛЧАНИЙ ЗАВОД"</v>
          </cell>
          <cell r="F464">
            <v>0</v>
          </cell>
          <cell r="G464">
            <v>0</v>
          </cell>
          <cell r="H464">
            <v>4380.6000000000004</v>
          </cell>
          <cell r="I464">
            <v>11273.4624</v>
          </cell>
          <cell r="J464">
            <v>11273.4624</v>
          </cell>
          <cell r="K464">
            <v>0</v>
          </cell>
          <cell r="L464">
            <v>0</v>
          </cell>
          <cell r="M464">
            <v>6642.8610699999999</v>
          </cell>
          <cell r="N464">
            <v>6642.8610699999999</v>
          </cell>
        </row>
        <row r="465">
          <cell r="B465">
            <v>24</v>
          </cell>
          <cell r="C465" t="str">
            <v>ЧЕРНIВЕЦЬКА ОБЛАСТЬ</v>
          </cell>
          <cell r="D465">
            <v>22845873</v>
          </cell>
          <cell r="E465" t="str">
            <v>ЧЕРНIВЕЦЬКА ФIЛIЯ ДОЧIРНЬОЇ КОМПАНIЇ "ГАЗ УКРАЇНИ" НАЦIОНАЛЬНОЇ АКЦIОНЕРНОЇ КОМПАНIЇ "НАФТОГАЗ УКРАЇНИ"</v>
          </cell>
          <cell r="F465">
            <v>1842.2545700000001</v>
          </cell>
          <cell r="G465">
            <v>1794.3452299999999</v>
          </cell>
          <cell r="H465">
            <v>3763.5781499999998</v>
          </cell>
          <cell r="I465">
            <v>4224.6658399999997</v>
          </cell>
          <cell r="J465">
            <v>2430.3206100000002</v>
          </cell>
          <cell r="K465">
            <v>0</v>
          </cell>
          <cell r="L465">
            <v>0</v>
          </cell>
          <cell r="M465">
            <v>523.84969999999998</v>
          </cell>
          <cell r="N465">
            <v>461.08769000000001</v>
          </cell>
        </row>
        <row r="466">
          <cell r="B466">
            <v>24</v>
          </cell>
          <cell r="C466" t="str">
            <v>ЧЕРНIВЕЦЬКА ОБЛАСТЬ</v>
          </cell>
          <cell r="D466">
            <v>3361780</v>
          </cell>
          <cell r="E466" t="str">
            <v>ДЕРЖАВНЕ КОМУНАЛЬНЕ ПIДПРИЄМСТВО "ЧЕРНIВЦIВОДОКАНАЛ"</v>
          </cell>
          <cell r="F466">
            <v>1922.8754799999999</v>
          </cell>
          <cell r="G466">
            <v>3467.2079100000001</v>
          </cell>
          <cell r="H466">
            <v>747.80339000000004</v>
          </cell>
          <cell r="I466">
            <v>4092.1873500000002</v>
          </cell>
          <cell r="J466">
            <v>624.97943999999995</v>
          </cell>
          <cell r="K466">
            <v>1140.7076</v>
          </cell>
          <cell r="L466">
            <v>-2708.4110000000001</v>
          </cell>
          <cell r="M466">
            <v>3.9653299999999998</v>
          </cell>
          <cell r="N466">
            <v>2.9312999999999998</v>
          </cell>
        </row>
        <row r="467">
          <cell r="B467">
            <v>24</v>
          </cell>
          <cell r="C467" t="str">
            <v>ЧЕРНIВЕЦЬКА ОБЛАСТЬ</v>
          </cell>
          <cell r="D467">
            <v>21434932</v>
          </cell>
          <cell r="E467" t="str">
            <v>ЧЕРНIВЕЦЬКА ФIЛIЯ ЗАТ "УКРАЇНСЬКИЙ МОБIЛЬНИЙ ЗВ'ЯЗОК"</v>
          </cell>
          <cell r="F467">
            <v>3957.51</v>
          </cell>
          <cell r="G467">
            <v>3957.51</v>
          </cell>
          <cell r="H467">
            <v>3948.375</v>
          </cell>
          <cell r="I467">
            <v>3948.375</v>
          </cell>
          <cell r="J467">
            <v>-9.1349999999999998</v>
          </cell>
          <cell r="K467">
            <v>0</v>
          </cell>
          <cell r="L467">
            <v>0</v>
          </cell>
          <cell r="M467">
            <v>7.2749999999999995E-2</v>
          </cell>
          <cell r="N467">
            <v>0</v>
          </cell>
        </row>
        <row r="468">
          <cell r="B468">
            <v>24</v>
          </cell>
          <cell r="C468" t="str">
            <v>ЧЕРНIВЕЦЬКА ОБЛАСТЬ</v>
          </cell>
          <cell r="D468">
            <v>14262749</v>
          </cell>
          <cell r="E468" t="str">
            <v>ЗАКРИТЕ АКЦIОНЕРНЕ ТОВАРИСТВО "ТРАНСМОСТ "</v>
          </cell>
          <cell r="F468">
            <v>1030.84907</v>
          </cell>
          <cell r="G468">
            <v>2572.2542400000002</v>
          </cell>
          <cell r="H468">
            <v>4918.9417100000001</v>
          </cell>
          <cell r="I468">
            <v>3875.1493999999998</v>
          </cell>
          <cell r="J468">
            <v>1302.89516</v>
          </cell>
          <cell r="K468">
            <v>0</v>
          </cell>
          <cell r="L468">
            <v>0</v>
          </cell>
          <cell r="M468">
            <v>520.10009000000002</v>
          </cell>
          <cell r="N468">
            <v>-1043.7923000000001</v>
          </cell>
        </row>
        <row r="469">
          <cell r="B469">
            <v>24</v>
          </cell>
          <cell r="C469" t="str">
            <v>ЧЕРНIВЕЦЬКА ОБЛАСТЬ</v>
          </cell>
          <cell r="D469">
            <v>22836526</v>
          </cell>
          <cell r="E469" t="str">
            <v>ТОВАРИСТВО З ОБМЕЖЕНОЮ ВIДПОВIДАЛЬНIСТЮ ВИРОБНИЧО-КОМЕРЦIЙНЕ ТОВАРИСТВО "АРГО"</v>
          </cell>
          <cell r="F469">
            <v>2652.1979900000001</v>
          </cell>
          <cell r="G469">
            <v>4941.6566700000003</v>
          </cell>
          <cell r="H469">
            <v>2886.45253</v>
          </cell>
          <cell r="I469">
            <v>3633.6375499999999</v>
          </cell>
          <cell r="J469">
            <v>-1308.0191</v>
          </cell>
          <cell r="K469">
            <v>0</v>
          </cell>
          <cell r="L469">
            <v>0</v>
          </cell>
          <cell r="M469">
            <v>5196.7836900000002</v>
          </cell>
          <cell r="N469">
            <v>-399.03823999999997</v>
          </cell>
        </row>
        <row r="470">
          <cell r="B470">
            <v>24</v>
          </cell>
          <cell r="C470" t="str">
            <v>ЧЕРНIВЕЦЬКА ОБЛАСТЬ</v>
          </cell>
          <cell r="D470">
            <v>5508177</v>
          </cell>
          <cell r="E470" t="str">
            <v>ВIДКРИТЕ АКЦIОНЕРНЕ ТОВАРИСТВО "ЧЕРНIВЕЦЬКИЙ ЦЕГЕЛЬНИЙ ЗАВОД № 3"</v>
          </cell>
          <cell r="F470">
            <v>2089.78656</v>
          </cell>
          <cell r="G470">
            <v>3246.2359999999999</v>
          </cell>
          <cell r="H470">
            <v>4538.1342699999996</v>
          </cell>
          <cell r="I470">
            <v>3474.91977</v>
          </cell>
          <cell r="J470">
            <v>228.68377000000001</v>
          </cell>
          <cell r="K470">
            <v>0</v>
          </cell>
          <cell r="L470">
            <v>0</v>
          </cell>
          <cell r="M470">
            <v>588.88991999999996</v>
          </cell>
          <cell r="N470">
            <v>-903.21450000000004</v>
          </cell>
        </row>
        <row r="471">
          <cell r="B471">
            <v>24</v>
          </cell>
          <cell r="C471" t="str">
            <v>ЧЕРНIВЕЦЬКА ОБЛАСТЬ</v>
          </cell>
          <cell r="D471">
            <v>22849693</v>
          </cell>
          <cell r="E471" t="str">
            <v>КОМУНАЛЬНЕ ПIДПРИЄМСТВО МIСЬКИЙ ТОРГОВИЙ КОМПЛЕКС "КАЛИНIВСЬКИЙ РИНОК"</v>
          </cell>
          <cell r="F471">
            <v>2828.9444600000002</v>
          </cell>
          <cell r="G471">
            <v>2442.1149999999998</v>
          </cell>
          <cell r="H471">
            <v>3270.3362999999999</v>
          </cell>
          <cell r="I471">
            <v>3390.8724000000002</v>
          </cell>
          <cell r="J471">
            <v>948.75739999999996</v>
          </cell>
          <cell r="K471">
            <v>0</v>
          </cell>
          <cell r="L471">
            <v>0</v>
          </cell>
          <cell r="M471">
            <v>431.22030999999998</v>
          </cell>
          <cell r="N471">
            <v>420.53609999999998</v>
          </cell>
        </row>
        <row r="472">
          <cell r="B472">
            <v>24</v>
          </cell>
          <cell r="C472" t="str">
            <v>ЧЕРНIВЕЦЬКА ОБЛАСТЬ</v>
          </cell>
          <cell r="D472">
            <v>30208421</v>
          </cell>
          <cell r="E472" t="str">
            <v>ТОВАРИСТВО З ОБМЕЖЕНОЮ ВIДПОВIДАЛЬНIСТЮ "РОМА"</v>
          </cell>
          <cell r="F472">
            <v>2231.5182300000001</v>
          </cell>
          <cell r="G472">
            <v>2584.4652099999998</v>
          </cell>
          <cell r="H472">
            <v>2687.31846</v>
          </cell>
          <cell r="I472">
            <v>3098.8471199999999</v>
          </cell>
          <cell r="J472">
            <v>514.38190999999995</v>
          </cell>
          <cell r="K472">
            <v>0</v>
          </cell>
          <cell r="L472">
            <v>0</v>
          </cell>
          <cell r="M472">
            <v>211.85239999999999</v>
          </cell>
          <cell r="N472">
            <v>161.38847999999999</v>
          </cell>
        </row>
        <row r="473">
          <cell r="B473">
            <v>24</v>
          </cell>
          <cell r="C473" t="str">
            <v>ЧЕРНIВЕЦЬКА ОБЛАСТЬ</v>
          </cell>
          <cell r="D473">
            <v>14257808</v>
          </cell>
          <cell r="E473" t="str">
            <v>ПРИВАТНЕ ПIДПРИЄМСТВО "КОЛОС"</v>
          </cell>
          <cell r="F473">
            <v>1394.90509</v>
          </cell>
          <cell r="G473">
            <v>1425.9206200000001</v>
          </cell>
          <cell r="H473">
            <v>2640.4659900000001</v>
          </cell>
          <cell r="I473">
            <v>2701.61931</v>
          </cell>
          <cell r="J473">
            <v>1275.6986899999999</v>
          </cell>
          <cell r="K473">
            <v>0</v>
          </cell>
          <cell r="L473">
            <v>0</v>
          </cell>
          <cell r="M473">
            <v>150.01609999999999</v>
          </cell>
          <cell r="N473">
            <v>61.152009999999997</v>
          </cell>
        </row>
        <row r="474">
          <cell r="B474">
            <v>24</v>
          </cell>
          <cell r="C474" t="str">
            <v>ЧЕРНIВЕЦЬКА ОБЛАСТЬ</v>
          </cell>
          <cell r="D474">
            <v>5431689</v>
          </cell>
          <cell r="E474" t="str">
            <v>ОБЛАСНЕ ДЕРЖАВНЕ КОМУНАЛЬНЕ ПIДПРИЄМСТВО "ЧЕРНIВЦIОБЛТЕПЛОМЕРЕЖА"</v>
          </cell>
          <cell r="F474">
            <v>2193.45921</v>
          </cell>
          <cell r="G474">
            <v>2151.2609400000001</v>
          </cell>
          <cell r="H474">
            <v>2584.7741500000002</v>
          </cell>
          <cell r="I474">
            <v>2621.8796299999999</v>
          </cell>
          <cell r="J474">
            <v>470.61869000000002</v>
          </cell>
          <cell r="K474">
            <v>0</v>
          </cell>
          <cell r="L474">
            <v>-34.788580000000003</v>
          </cell>
          <cell r="M474">
            <v>0</v>
          </cell>
          <cell r="N474">
            <v>-2.44258</v>
          </cell>
        </row>
        <row r="475">
          <cell r="B475">
            <v>24</v>
          </cell>
          <cell r="C475" t="str">
            <v>ЧЕРНIВЕЦЬКА ОБЛАСТЬ</v>
          </cell>
          <cell r="D475">
            <v>21438976</v>
          </cell>
          <cell r="E475" t="str">
            <v>ДЕРЖАВНЕ ПIДПРИЄМСТВО БЕРЕГОМЕТСЬКЕ ДЕРЖАВНЕ ЛIСОМИСЛИВСЬКЕ ГОСПОДАРСТВО</v>
          </cell>
          <cell r="F475">
            <v>2350.4519399999999</v>
          </cell>
          <cell r="G475">
            <v>2466.8040599999999</v>
          </cell>
          <cell r="H475">
            <v>2543.62444</v>
          </cell>
          <cell r="I475">
            <v>2497.7177799999999</v>
          </cell>
          <cell r="J475">
            <v>30.913720000000001</v>
          </cell>
          <cell r="K475">
            <v>0</v>
          </cell>
          <cell r="L475">
            <v>0</v>
          </cell>
          <cell r="M475">
            <v>72.046719999999993</v>
          </cell>
          <cell r="N475">
            <v>-47.811660000000003</v>
          </cell>
        </row>
        <row r="476">
          <cell r="B476">
            <v>24</v>
          </cell>
          <cell r="C476" t="str">
            <v>ЧЕРНIВЕЦЬКА ОБЛАСТЬ</v>
          </cell>
          <cell r="D476">
            <v>31963989</v>
          </cell>
          <cell r="E476" t="str">
            <v>ДОЧIРНЄ ПIДПРИЄМСТВО "ЧЕРНIВЕЦЬКИЙ ОБЛАВТОДОР" ВАТ "ДАК "АВТОМОБIЛЬНI ДОРОГИ УКРАЇНИ"</v>
          </cell>
          <cell r="F476">
            <v>1891.0069800000001</v>
          </cell>
          <cell r="G476">
            <v>1626.47</v>
          </cell>
          <cell r="H476">
            <v>2441.9055199999998</v>
          </cell>
          <cell r="I476">
            <v>2435.92128</v>
          </cell>
          <cell r="J476">
            <v>809.45128</v>
          </cell>
          <cell r="K476">
            <v>0</v>
          </cell>
          <cell r="L476">
            <v>0</v>
          </cell>
          <cell r="M476">
            <v>38.98789</v>
          </cell>
          <cell r="N476">
            <v>-8.8655500000000007</v>
          </cell>
        </row>
        <row r="477">
          <cell r="B477">
            <v>24</v>
          </cell>
          <cell r="C477" t="str">
            <v>ЧЕРНIВЕЦЬКА ОБЛАСТЬ</v>
          </cell>
          <cell r="D477">
            <v>23250627</v>
          </cell>
          <cell r="E477" t="str">
            <v>ТОВАРИСТВО З ОБМЕЖЕНОЮ ВIДПОВIДАЛЬНIСТЮ "ДЕФIС"</v>
          </cell>
          <cell r="F477">
            <v>1550.5737099999999</v>
          </cell>
          <cell r="G477">
            <v>1629.0257899999999</v>
          </cell>
          <cell r="H477">
            <v>1432.0325600000001</v>
          </cell>
          <cell r="I477">
            <v>1905.2969700000001</v>
          </cell>
          <cell r="J477">
            <v>276.27118000000002</v>
          </cell>
          <cell r="K477">
            <v>0</v>
          </cell>
          <cell r="L477">
            <v>0</v>
          </cell>
          <cell r="M477">
            <v>105.26606</v>
          </cell>
          <cell r="N477">
            <v>98.058710000000005</v>
          </cell>
        </row>
        <row r="478">
          <cell r="B478">
            <v>24</v>
          </cell>
          <cell r="C478" t="str">
            <v>ЧЕРНIВЕЦЬКА ОБЛАСТЬ</v>
          </cell>
          <cell r="D478">
            <v>30045061</v>
          </cell>
          <cell r="E478" t="str">
            <v>ТОВАРИСТВО З ОБМЕЖЕНОЮ ВIДПОВIДАЛЬНIСТЮ "МАШЗАВОД"</v>
          </cell>
          <cell r="F478">
            <v>4450.0643600000003</v>
          </cell>
          <cell r="G478">
            <v>3192.0785599999999</v>
          </cell>
          <cell r="H478">
            <v>1402.1619800000001</v>
          </cell>
          <cell r="I478">
            <v>1772.77961</v>
          </cell>
          <cell r="J478">
            <v>-1419.299</v>
          </cell>
          <cell r="K478">
            <v>0</v>
          </cell>
          <cell r="L478">
            <v>0</v>
          </cell>
          <cell r="M478">
            <v>484.79694000000001</v>
          </cell>
          <cell r="N478">
            <v>369.35118999999997</v>
          </cell>
        </row>
        <row r="479">
          <cell r="B479">
            <v>24</v>
          </cell>
          <cell r="C479" t="str">
            <v>ЧЕРНIВЕЦЬКА ОБЛАСТЬ</v>
          </cell>
          <cell r="D479">
            <v>21440625</v>
          </cell>
          <cell r="E479" t="str">
            <v>ДЕРЖАВНЕ ЛIСОГОСПОДАРСЬКЕ ПIДПРИЄМСТВО "ДЕРЖЛIСГОСП"</v>
          </cell>
          <cell r="F479">
            <v>1513.6142500000001</v>
          </cell>
          <cell r="G479">
            <v>1473.0481600000001</v>
          </cell>
          <cell r="H479">
            <v>1765.8849600000001</v>
          </cell>
          <cell r="I479">
            <v>1771.96522</v>
          </cell>
          <cell r="J479">
            <v>298.91705999999999</v>
          </cell>
          <cell r="K479">
            <v>0</v>
          </cell>
          <cell r="L479">
            <v>0</v>
          </cell>
          <cell r="M479">
            <v>5.7297099999999999</v>
          </cell>
          <cell r="N479">
            <v>5.5997899999999996</v>
          </cell>
        </row>
        <row r="480">
          <cell r="B480">
            <v>24</v>
          </cell>
          <cell r="C480" t="str">
            <v>ЧЕРНIВЕЦЬКА ОБЛАСТЬ</v>
          </cell>
          <cell r="D480">
            <v>274453</v>
          </cell>
          <cell r="E480" t="str">
            <v>ЧЕРНIВЕЦЬКЕ ЛIСОГОСПОДАРСЬКЕ ДЕРЖАВНЕ ПIДПРИЄМСТВО</v>
          </cell>
          <cell r="F480">
            <v>1381.8336999999999</v>
          </cell>
          <cell r="G480">
            <v>1463.31575</v>
          </cell>
          <cell r="H480">
            <v>1701.17678</v>
          </cell>
          <cell r="I480">
            <v>1739.6740199999999</v>
          </cell>
          <cell r="J480">
            <v>276.35827</v>
          </cell>
          <cell r="K480">
            <v>0</v>
          </cell>
          <cell r="L480">
            <v>0</v>
          </cell>
          <cell r="M480">
            <v>92.611429999999999</v>
          </cell>
          <cell r="N480">
            <v>32.08907</v>
          </cell>
        </row>
        <row r="481">
          <cell r="B481">
            <v>24</v>
          </cell>
          <cell r="C481" t="str">
            <v>ЧЕРНIВЕЦЬКА ОБЛАСТЬ</v>
          </cell>
          <cell r="D481">
            <v>1037595</v>
          </cell>
          <cell r="E481" t="str">
            <v>ВIДКРИТЕ АКЦIОНЕРНЕ ТОВАРИСТВО "ЧЕРНIВЕЦЬКА ПЕРЕСУВНА МЕХАНIЗОВАНА КОЛОНА N 76"</v>
          </cell>
          <cell r="F481">
            <v>2535.4300899999998</v>
          </cell>
          <cell r="G481">
            <v>2713.86175</v>
          </cell>
          <cell r="H481">
            <v>1461.32143</v>
          </cell>
          <cell r="I481">
            <v>1723.4597900000001</v>
          </cell>
          <cell r="J481">
            <v>-990.40196000000003</v>
          </cell>
          <cell r="K481">
            <v>0</v>
          </cell>
          <cell r="L481">
            <v>-22.280999999999999</v>
          </cell>
          <cell r="M481">
            <v>218.86713</v>
          </cell>
          <cell r="N481">
            <v>214.90967000000001</v>
          </cell>
        </row>
        <row r="482">
          <cell r="B482">
            <v>25</v>
          </cell>
          <cell r="C482" t="str">
            <v>ЧЕРНIГIВСЬКА ОБЛАСТЬ</v>
          </cell>
          <cell r="D482">
            <v>14333202</v>
          </cell>
          <cell r="E482" t="str">
            <v>АКЦIОНЕРНЕ ТОВАРИСТВО ЗАКРИТОГО ТИПУ "А/Т ТЮТЮНОВА КОМПАНIЯ "В.А.Т.- ПРИЛУКИ"</v>
          </cell>
          <cell r="F482">
            <v>436439.60399999999</v>
          </cell>
          <cell r="G482">
            <v>440785.30300000001</v>
          </cell>
          <cell r="H482">
            <v>372592.50300000003</v>
          </cell>
          <cell r="I482">
            <v>379998.978</v>
          </cell>
          <cell r="J482">
            <v>-60786.324999999997</v>
          </cell>
          <cell r="K482">
            <v>0</v>
          </cell>
          <cell r="L482">
            <v>0</v>
          </cell>
          <cell r="M482">
            <v>7198.3792599999997</v>
          </cell>
          <cell r="N482">
            <v>2843.4972699999998</v>
          </cell>
        </row>
        <row r="483">
          <cell r="B483">
            <v>25</v>
          </cell>
          <cell r="C483" t="str">
            <v>ЧЕРНIГIВСЬКА ОБЛАСТЬ</v>
          </cell>
          <cell r="D483">
            <v>25881243</v>
          </cell>
          <cell r="E483" t="str">
            <v>ЧЕРНIГIВСЬКЕ ВIДДIЛЕННЯ ВIДКРИТОГО АКЦIОНЕРНОГО ТОВАРИСТВА "САН IНТЕРБРЮ УКРАЇНА"</v>
          </cell>
          <cell r="F483">
            <v>2567.8000000000002</v>
          </cell>
          <cell r="G483">
            <v>2730.7</v>
          </cell>
          <cell r="H483">
            <v>66018.006399999998</v>
          </cell>
          <cell r="I483">
            <v>70933.3318</v>
          </cell>
          <cell r="J483">
            <v>68202.631800000003</v>
          </cell>
          <cell r="K483">
            <v>0</v>
          </cell>
          <cell r="L483">
            <v>0</v>
          </cell>
          <cell r="M483">
            <v>5078.2652399999997</v>
          </cell>
          <cell r="N483">
            <v>4915.3253999999997</v>
          </cell>
        </row>
        <row r="484">
          <cell r="B484">
            <v>25</v>
          </cell>
          <cell r="C484" t="str">
            <v>ЧЕРНIГIВСЬКА ОБЛАСТЬ</v>
          </cell>
          <cell r="D484">
            <v>534663345</v>
          </cell>
          <cell r="E484" t="str">
            <v>НАФТОГАЗОВИДОБУВНЕ УПРАВЛIННЯ "ЧЕРНIГIВНАФТОГАЗ" СПIЛЬНА ДIЯЛЬНIСТЬ ЗА ДОГОВОРОМ 35-4</v>
          </cell>
          <cell r="F484">
            <v>25497.472099999999</v>
          </cell>
          <cell r="G484">
            <v>16528.927899999999</v>
          </cell>
          <cell r="H484">
            <v>48203.273699999998</v>
          </cell>
          <cell r="I484">
            <v>52559.2569</v>
          </cell>
          <cell r="J484">
            <v>36030.328999999998</v>
          </cell>
          <cell r="K484">
            <v>0</v>
          </cell>
          <cell r="L484">
            <v>0</v>
          </cell>
          <cell r="M484">
            <v>4600.8062600000003</v>
          </cell>
          <cell r="N484">
            <v>4355.9832399999996</v>
          </cell>
        </row>
        <row r="485">
          <cell r="B485">
            <v>25</v>
          </cell>
          <cell r="C485" t="str">
            <v>ЧЕРНIГIВСЬКА ОБЛАСТЬ</v>
          </cell>
          <cell r="D485">
            <v>136573</v>
          </cell>
          <cell r="E485" t="str">
            <v>СТРУКТУРНИЙ ПIДРОЗДIЛ НАФТОГАЗОВИДОБУВНЕ УПРАВЛIННЯ "ЧЕРНIГIВНАФТОГАЗ" ВАТ "УКРНАФТА"</v>
          </cell>
          <cell r="F485">
            <v>114306.303</v>
          </cell>
          <cell r="G485">
            <v>114358.78200000001</v>
          </cell>
          <cell r="H485">
            <v>33367.024899999997</v>
          </cell>
          <cell r="I485">
            <v>37880.766799999998</v>
          </cell>
          <cell r="J485">
            <v>-76478.014999999999</v>
          </cell>
          <cell r="K485">
            <v>0</v>
          </cell>
          <cell r="L485">
            <v>0</v>
          </cell>
          <cell r="M485">
            <v>5212.9195200000004</v>
          </cell>
          <cell r="N485">
            <v>4511.0806300000004</v>
          </cell>
        </row>
        <row r="486">
          <cell r="B486">
            <v>25</v>
          </cell>
          <cell r="C486" t="str">
            <v>ЧЕРНIГIВСЬКА ОБЛАСТЬ</v>
          </cell>
          <cell r="D486">
            <v>560242372</v>
          </cell>
          <cell r="E486" t="str">
            <v>ВIДКРИТЕ АКЦIОНЕРНЕ ТОВАРИСТВО "ГАЛС-К" УГОДА ПРО СПIЛЬНУ ДIЯЛЬНIСТЬ</v>
          </cell>
          <cell r="F486">
            <v>45063.347300000001</v>
          </cell>
          <cell r="G486">
            <v>36017.832600000002</v>
          </cell>
          <cell r="H486">
            <v>33470.520799999998</v>
          </cell>
          <cell r="I486">
            <v>37402.9519</v>
          </cell>
          <cell r="J486">
            <v>1385.11922</v>
          </cell>
          <cell r="K486">
            <v>0</v>
          </cell>
          <cell r="L486">
            <v>0</v>
          </cell>
          <cell r="M486">
            <v>3932.4310300000002</v>
          </cell>
          <cell r="N486">
            <v>3932.1187</v>
          </cell>
        </row>
        <row r="487">
          <cell r="B487">
            <v>25</v>
          </cell>
          <cell r="C487" t="str">
            <v>ЧЕРНIГIВСЬКА ОБЛАСТЬ</v>
          </cell>
          <cell r="D487">
            <v>5517564</v>
          </cell>
          <cell r="E487" t="str">
            <v>ЗАКРИТЕ АКЦIОНЕРНЕ ТОВАРИСТВО "ЧЕРНIГIВСЬКИЙ ПИВКОМБIНАТ "ДЕСНА"</v>
          </cell>
          <cell r="F487">
            <v>96471.9902</v>
          </cell>
          <cell r="G487">
            <v>96453.938899999994</v>
          </cell>
          <cell r="H487">
            <v>22910.749100000001</v>
          </cell>
          <cell r="I487">
            <v>22556.345399999998</v>
          </cell>
          <cell r="J487">
            <v>-73897.593999999997</v>
          </cell>
          <cell r="K487">
            <v>0</v>
          </cell>
          <cell r="L487">
            <v>0</v>
          </cell>
          <cell r="M487">
            <v>0</v>
          </cell>
          <cell r="N487">
            <v>-4.09171</v>
          </cell>
        </row>
        <row r="488">
          <cell r="B488">
            <v>25</v>
          </cell>
          <cell r="C488" t="str">
            <v>ЧЕРНIГIВСЬКА ОБЛАСТЬ</v>
          </cell>
          <cell r="D488">
            <v>136875</v>
          </cell>
          <cell r="E488" t="str">
            <v>ГНIДИНЦВСЬКИЙ ГАЗОПЕРЕРОБНИЙ ЗАВОД ВДКРИТОГО АКЦОНЕРНОГО ТОВАРИСТВА "УКРНАФТА"</v>
          </cell>
          <cell r="F488">
            <v>14820.1394</v>
          </cell>
          <cell r="G488">
            <v>14820.1394</v>
          </cell>
          <cell r="H488">
            <v>19309.853999999999</v>
          </cell>
          <cell r="I488">
            <v>21611.232100000001</v>
          </cell>
          <cell r="J488">
            <v>6791.09267</v>
          </cell>
          <cell r="K488">
            <v>0</v>
          </cell>
          <cell r="L488">
            <v>0</v>
          </cell>
          <cell r="M488">
            <v>2301.3780000000002</v>
          </cell>
          <cell r="N488">
            <v>2301.3780000000002</v>
          </cell>
        </row>
        <row r="489">
          <cell r="B489">
            <v>25</v>
          </cell>
          <cell r="C489" t="str">
            <v>ЧЕРНIГIВСЬКА ОБЛАСТЬ</v>
          </cell>
          <cell r="D489">
            <v>26333503</v>
          </cell>
          <cell r="E489" t="str">
            <v>ПРЕДСТАВНИЦТВО "РЕГАЛ ПЕТРОЛЕУМ КОРПОРЕЙШН ЛIМIТЕД"</v>
          </cell>
          <cell r="F489">
            <v>0</v>
          </cell>
          <cell r="G489">
            <v>0</v>
          </cell>
          <cell r="H489">
            <v>18526.297299999998</v>
          </cell>
          <cell r="I489">
            <v>20257.547299999998</v>
          </cell>
          <cell r="J489">
            <v>20257.547299999998</v>
          </cell>
          <cell r="K489">
            <v>0</v>
          </cell>
          <cell r="L489">
            <v>0</v>
          </cell>
          <cell r="M489">
            <v>2031.3058599999999</v>
          </cell>
          <cell r="N489">
            <v>2031.2512999999999</v>
          </cell>
        </row>
        <row r="490">
          <cell r="B490">
            <v>25</v>
          </cell>
          <cell r="C490" t="str">
            <v>ЧЕРНIГIВСЬКА ОБЛАСТЬ</v>
          </cell>
          <cell r="D490">
            <v>22815333</v>
          </cell>
          <cell r="E490" t="str">
            <v>ВIДКРИТЕ АКЦIОНЕРНЕ ТОВАРИСТВО ЕНЕРГОПОСТАЧАЛЬНА КОМПАНIЯ "ЧЕРНIГIВОБЛЕНЕРГО"</v>
          </cell>
          <cell r="F490">
            <v>14695.0067</v>
          </cell>
          <cell r="G490">
            <v>14890.695299999999</v>
          </cell>
          <cell r="H490">
            <v>14921.22</v>
          </cell>
          <cell r="I490">
            <v>16023.4938</v>
          </cell>
          <cell r="J490">
            <v>1132.7984200000001</v>
          </cell>
          <cell r="K490">
            <v>0</v>
          </cell>
          <cell r="L490">
            <v>0</v>
          </cell>
          <cell r="M490">
            <v>1347.86735</v>
          </cell>
          <cell r="N490">
            <v>1102.2737199999999</v>
          </cell>
        </row>
        <row r="491">
          <cell r="B491">
            <v>25</v>
          </cell>
          <cell r="C491" t="str">
            <v>ЧЕРНIГIВСЬКА ОБЛАСТЬ</v>
          </cell>
          <cell r="D491">
            <v>375361</v>
          </cell>
          <cell r="E491" t="str">
            <v>ДЕРЖАВНЕ ПIДПРИЄМСТВО "IЧНЯНСЬКИЙ СПИРТОВИЙ ЗАВОД"</v>
          </cell>
          <cell r="F491">
            <v>13036.0473</v>
          </cell>
          <cell r="G491">
            <v>13138.290499999999</v>
          </cell>
          <cell r="H491">
            <v>14935.8303</v>
          </cell>
          <cell r="I491">
            <v>15630.551299999999</v>
          </cell>
          <cell r="J491">
            <v>2492.2607899999998</v>
          </cell>
          <cell r="K491">
            <v>0</v>
          </cell>
          <cell r="L491">
            <v>0</v>
          </cell>
          <cell r="M491">
            <v>274.81966999999997</v>
          </cell>
          <cell r="N491">
            <v>262.97944999999999</v>
          </cell>
        </row>
        <row r="492">
          <cell r="B492">
            <v>25</v>
          </cell>
          <cell r="C492" t="str">
            <v>ЧЕРНIГIВСЬКА ОБЛАСТЬ</v>
          </cell>
          <cell r="D492">
            <v>31597869</v>
          </cell>
          <cell r="E492" t="str">
            <v>ЗАКРИТЕ АКЦIОНЕРНЕ ТОВАРИСТВО "ЧЕРНIГIВСЬКIЙ ЛIКЕРО-ГОРIЛЧАНИЙ ЗАВОД "ЧЕРНIГIВСЬКА ГОРIЛКА"</v>
          </cell>
          <cell r="F492">
            <v>13331.194299999999</v>
          </cell>
          <cell r="G492">
            <v>13777.134</v>
          </cell>
          <cell r="H492">
            <v>7964.6346700000004</v>
          </cell>
          <cell r="I492">
            <v>11978.038200000001</v>
          </cell>
          <cell r="J492">
            <v>-1799.0959</v>
          </cell>
          <cell r="K492">
            <v>2.0894499999999998</v>
          </cell>
          <cell r="L492">
            <v>2.0894499999999998</v>
          </cell>
          <cell r="M492">
            <v>3709.4916899999998</v>
          </cell>
          <cell r="N492">
            <v>3516.47955</v>
          </cell>
        </row>
        <row r="493">
          <cell r="B493">
            <v>25</v>
          </cell>
          <cell r="C493" t="str">
            <v>ЧЕРНIГIВСЬКА ОБЛАСТЬ</v>
          </cell>
          <cell r="D493">
            <v>22825155</v>
          </cell>
          <cell r="E493" t="str">
            <v>ТОВАРИСТВО З ОБМЕЖЕНОЮ ВIДПОВIДАЛЬНIСТЮ "ЛТ ЧЕЗАРА"</v>
          </cell>
          <cell r="F493">
            <v>3793.78134</v>
          </cell>
          <cell r="G493">
            <v>3955.6655700000001</v>
          </cell>
          <cell r="H493">
            <v>6701.8207499999999</v>
          </cell>
          <cell r="I493">
            <v>6850.0771000000004</v>
          </cell>
          <cell r="J493">
            <v>2894.4115299999999</v>
          </cell>
          <cell r="K493">
            <v>0</v>
          </cell>
          <cell r="L493">
            <v>0</v>
          </cell>
          <cell r="M493">
            <v>365.21721000000002</v>
          </cell>
          <cell r="N493">
            <v>148.25635</v>
          </cell>
        </row>
        <row r="494">
          <cell r="B494">
            <v>25</v>
          </cell>
          <cell r="C494" t="str">
            <v>ЧЕРНIГIВСЬКА ОБЛАСТЬ</v>
          </cell>
          <cell r="D494">
            <v>536507917</v>
          </cell>
          <cell r="E494" t="str">
            <v>ДОГОВIР СПIЛЬНОЇ ДIЯЛЬНОСТI ДОЧ ПIДПРИЄМСТВА НАЦIОНАЛЬНОЇ АКЦIОНЕРНОЇ КОМПАНIЇ "НАДРА УКРАЇНИ" "ЧЕРНIГIВНАФТОГАЗГЕОЛОГIЯ" ТА ЗАТ "ГАЗ-МДС"</v>
          </cell>
          <cell r="F494">
            <v>2459.33284</v>
          </cell>
          <cell r="G494">
            <v>2448.56277</v>
          </cell>
          <cell r="H494">
            <v>6623.8473199999999</v>
          </cell>
          <cell r="I494">
            <v>6746.1495199999999</v>
          </cell>
          <cell r="J494">
            <v>4297.5867500000004</v>
          </cell>
          <cell r="K494">
            <v>0</v>
          </cell>
          <cell r="L494">
            <v>0</v>
          </cell>
          <cell r="M494">
            <v>123.32491</v>
          </cell>
          <cell r="N494">
            <v>123.17143</v>
          </cell>
        </row>
        <row r="495">
          <cell r="B495">
            <v>25</v>
          </cell>
          <cell r="C495" t="str">
            <v>ЧЕРНIГIВСЬКА ОБЛАСТЬ</v>
          </cell>
          <cell r="D495">
            <v>33144497</v>
          </cell>
          <cell r="E495" t="str">
            <v>ФIЛIЯ "БУДIВЕЛЬНЕ УПРАВЛIННЯ "ДНIПРО-МIСТ" ТОВАРИСТВА З ОБМЕЖЕНОЮ ВIДПОВIДАЛЬНIСТЮ "БМК ПЛАНЕТА-МIСТ"</v>
          </cell>
          <cell r="F495">
            <v>2774.9816300000002</v>
          </cell>
          <cell r="G495">
            <v>2774.3910000000001</v>
          </cell>
          <cell r="H495">
            <v>6603.03251</v>
          </cell>
          <cell r="I495">
            <v>6603.1025099999997</v>
          </cell>
          <cell r="J495">
            <v>3828.7115100000001</v>
          </cell>
          <cell r="K495">
            <v>0</v>
          </cell>
          <cell r="L495">
            <v>0</v>
          </cell>
          <cell r="M495">
            <v>9.0300000000000005E-2</v>
          </cell>
          <cell r="N495">
            <v>6.9989999999999997E-2</v>
          </cell>
        </row>
        <row r="496">
          <cell r="B496">
            <v>25</v>
          </cell>
          <cell r="C496" t="str">
            <v>ЧЕРНIГIВСЬКА ОБЛАСТЬ</v>
          </cell>
          <cell r="D496">
            <v>3357671</v>
          </cell>
          <cell r="E496" t="str">
            <v>ВIДКРИТЕ АКЦIОНЕРНЕ ТОВАРИСТВО "ОБЛТЕПЛОКОМУНЕНЕРГО"</v>
          </cell>
          <cell r="F496">
            <v>5597.6605200000004</v>
          </cell>
          <cell r="G496">
            <v>3647.7261800000001</v>
          </cell>
          <cell r="H496">
            <v>3121.90319</v>
          </cell>
          <cell r="I496">
            <v>5320.7355299999999</v>
          </cell>
          <cell r="J496">
            <v>1673.00935</v>
          </cell>
          <cell r="K496">
            <v>0</v>
          </cell>
          <cell r="L496">
            <v>-2851.7193000000002</v>
          </cell>
          <cell r="M496">
            <v>3.1269999999999999E-2</v>
          </cell>
          <cell r="N496">
            <v>0.03</v>
          </cell>
        </row>
        <row r="497">
          <cell r="B497">
            <v>25</v>
          </cell>
          <cell r="C497" t="str">
            <v>ЧЕРНIГIВСЬКА ОБЛАСТЬ</v>
          </cell>
          <cell r="D497">
            <v>3358222</v>
          </cell>
          <cell r="E497" t="str">
            <v>КОМУНАЛЬНЕ ПIДПРИЄМСТВО "ЧЕРНIГIВВОДОКАНАЛ" ЧЕРНIГIВСЬКОЇ МIСЬКОЇ РАДИ</v>
          </cell>
          <cell r="F497">
            <v>3078.02909</v>
          </cell>
          <cell r="G497">
            <v>3035.3901300000002</v>
          </cell>
          <cell r="H497">
            <v>3611.9479200000001</v>
          </cell>
          <cell r="I497">
            <v>4575.4093499999999</v>
          </cell>
          <cell r="J497">
            <v>1540.0192199999999</v>
          </cell>
          <cell r="K497">
            <v>0</v>
          </cell>
          <cell r="L497">
            <v>0</v>
          </cell>
          <cell r="M497">
            <v>966.86006999999995</v>
          </cell>
          <cell r="N497">
            <v>962.71618999999998</v>
          </cell>
        </row>
        <row r="498">
          <cell r="B498">
            <v>25</v>
          </cell>
          <cell r="C498" t="str">
            <v>ЧЕРНIГIВСЬКА ОБЛАСТЬ</v>
          </cell>
          <cell r="D498">
            <v>32016315</v>
          </cell>
          <cell r="E498" t="str">
            <v>ДОЧIРНЄ ПIДПРИЄМСТВО "ЧЕРНIГIВСЬКИЙ ОБЛАВТОДОР" ВIДКРИТОГО АКЦIОНЕРНОГО ТОВАРИСТВА "ДЕРЖАВНА АКЦIОНЕРНА КОМПАНIЯ "АВТОМОБIЛЬНI ДОРОГИ УКРАЇНИ"</v>
          </cell>
          <cell r="F498">
            <v>4372.9549200000001</v>
          </cell>
          <cell r="G498">
            <v>4366.9624199999998</v>
          </cell>
          <cell r="H498">
            <v>4262.3882299999996</v>
          </cell>
          <cell r="I498">
            <v>4237.2055099999998</v>
          </cell>
          <cell r="J498">
            <v>-129.75691</v>
          </cell>
          <cell r="K498">
            <v>0</v>
          </cell>
          <cell r="L498">
            <v>0</v>
          </cell>
          <cell r="M498">
            <v>0.74228000000000005</v>
          </cell>
          <cell r="N498">
            <v>-25.18272</v>
          </cell>
        </row>
        <row r="499">
          <cell r="B499">
            <v>25</v>
          </cell>
          <cell r="C499" t="str">
            <v>ЧЕРНIГIВСЬКА ОБЛАСТЬ</v>
          </cell>
          <cell r="D499">
            <v>30731879</v>
          </cell>
          <cell r="E499" t="str">
            <v>ЗАКРИТЕ АКЦIОНЕРНЕ ТОВАРИСТВО "ШЛЯХО-БУДIВЕЛЬНЕ УПРАВЛIННЯ N 14"</v>
          </cell>
          <cell r="F499">
            <v>3604.5212900000001</v>
          </cell>
          <cell r="G499">
            <v>2919.8144600000001</v>
          </cell>
          <cell r="H499">
            <v>4105.3117099999999</v>
          </cell>
          <cell r="I499">
            <v>4202.3619699999999</v>
          </cell>
          <cell r="J499">
            <v>1282.5475100000001</v>
          </cell>
          <cell r="K499">
            <v>0</v>
          </cell>
          <cell r="L499">
            <v>0</v>
          </cell>
          <cell r="M499">
            <v>100.01045999999999</v>
          </cell>
          <cell r="N499">
            <v>97.050259999999994</v>
          </cell>
        </row>
        <row r="500">
          <cell r="B500">
            <v>25</v>
          </cell>
          <cell r="C500" t="str">
            <v>ЧЕРНIГIВСЬКА ОБЛАСТЬ</v>
          </cell>
          <cell r="D500">
            <v>31188527</v>
          </cell>
          <cell r="E500" t="str">
            <v>ЗАКРИТЕ АКЦIОНЕРНЕ ТОВАРИСТВО "ТФ КАБЕЛЬ"</v>
          </cell>
          <cell r="F500">
            <v>2112.1568600000001</v>
          </cell>
          <cell r="G500">
            <v>2109.1067400000002</v>
          </cell>
          <cell r="H500">
            <v>3329.9954699999998</v>
          </cell>
          <cell r="I500">
            <v>3611.4737500000001</v>
          </cell>
          <cell r="J500">
            <v>1502.3670099999999</v>
          </cell>
          <cell r="K500">
            <v>0</v>
          </cell>
          <cell r="L500">
            <v>0</v>
          </cell>
          <cell r="M500">
            <v>282.00035000000003</v>
          </cell>
          <cell r="N500">
            <v>281.47815000000003</v>
          </cell>
        </row>
        <row r="501">
          <cell r="B501">
            <v>25</v>
          </cell>
          <cell r="C501" t="str">
            <v>ЧЕРНIГIВСЬКА ОБЛАСТЬ</v>
          </cell>
          <cell r="D501">
            <v>3358104</v>
          </cell>
          <cell r="E501" t="str">
            <v>ВIДКРИТЕ АКЦIОНЕРНЕ ТОВАРИСТВО ПО ГАЗОПОСТАЧАННЮ ТА ГАЗИФIКАЦIЇ "ЧЕРНIГIВГАЗ"</v>
          </cell>
          <cell r="F501">
            <v>6147.6400800000001</v>
          </cell>
          <cell r="G501">
            <v>6344.3168400000004</v>
          </cell>
          <cell r="H501">
            <v>3113.8054999999999</v>
          </cell>
          <cell r="I501">
            <v>3487.04682</v>
          </cell>
          <cell r="J501">
            <v>-2857.27</v>
          </cell>
          <cell r="K501">
            <v>0</v>
          </cell>
          <cell r="L501">
            <v>-39.150010000000002</v>
          </cell>
          <cell r="M501">
            <v>385.91719999999998</v>
          </cell>
          <cell r="N501">
            <v>334.09100000000001</v>
          </cell>
        </row>
        <row r="502">
          <cell r="B502">
            <v>26</v>
          </cell>
          <cell r="C502" t="str">
            <v>М.КИЇВ</v>
          </cell>
          <cell r="D502">
            <v>20077720</v>
          </cell>
          <cell r="E502" t="str">
            <v>НАЦIОНАЛЬНА АКЦIОНЕРНА КОМПАНIЯ "НАФТОГАЗ УКРАЇНИ"</v>
          </cell>
          <cell r="F502">
            <v>4904370.83</v>
          </cell>
          <cell r="G502">
            <v>5326303.6399999997</v>
          </cell>
          <cell r="H502">
            <v>3546498.52</v>
          </cell>
          <cell r="I502">
            <v>6437580.6900000004</v>
          </cell>
          <cell r="J502">
            <v>1111277.05</v>
          </cell>
          <cell r="K502">
            <v>1634179.7</v>
          </cell>
          <cell r="L502">
            <v>-2409653.7999999998</v>
          </cell>
          <cell r="M502">
            <v>21560.268</v>
          </cell>
          <cell r="N502">
            <v>-110617.76</v>
          </cell>
        </row>
        <row r="503">
          <cell r="B503">
            <v>26</v>
          </cell>
          <cell r="C503" t="str">
            <v>М.КИЇВ</v>
          </cell>
          <cell r="D503">
            <v>135390</v>
          </cell>
          <cell r="E503" t="str">
            <v>ВIДКРИТЕ АКЦIОНЕРНЕ ТОВАРИСТВО "УКРНАФТА"</v>
          </cell>
          <cell r="F503">
            <v>1461937.47</v>
          </cell>
          <cell r="G503">
            <v>1444889.8</v>
          </cell>
          <cell r="H503">
            <v>1857091.17</v>
          </cell>
          <cell r="I503">
            <v>1970056.57</v>
          </cell>
          <cell r="J503">
            <v>525166.77599999995</v>
          </cell>
          <cell r="K503">
            <v>0</v>
          </cell>
          <cell r="L503">
            <v>-5.20113</v>
          </cell>
          <cell r="M503">
            <v>133274.12400000001</v>
          </cell>
          <cell r="N503">
            <v>113113.773</v>
          </cell>
        </row>
        <row r="504">
          <cell r="B504">
            <v>26</v>
          </cell>
          <cell r="C504" t="str">
            <v>М.КИЇВ</v>
          </cell>
          <cell r="D504">
            <v>24584661</v>
          </cell>
          <cell r="E504" t="str">
            <v>ДЕРЖАВНЕ ПIДПРИЄМСТВО "НАЦIОНАЛЬНА АТОМНА ЕНЕРГОГЕНЕРУЮЧА КОМПАНIЯ "ЕНЕРГОАТОМ"</v>
          </cell>
          <cell r="F504">
            <v>898843.33</v>
          </cell>
          <cell r="G504">
            <v>1261339.82</v>
          </cell>
          <cell r="H504">
            <v>-50544.805</v>
          </cell>
          <cell r="I504">
            <v>1617569.44</v>
          </cell>
          <cell r="J504">
            <v>356229.62099999998</v>
          </cell>
          <cell r="K504">
            <v>0</v>
          </cell>
          <cell r="L504">
            <v>-1294656.1000000001</v>
          </cell>
          <cell r="M504">
            <v>147108.55799999999</v>
          </cell>
          <cell r="N504">
            <v>147099.22399999999</v>
          </cell>
        </row>
        <row r="505">
          <cell r="B505">
            <v>26</v>
          </cell>
          <cell r="C505" t="str">
            <v>М.КИЇВ</v>
          </cell>
          <cell r="D505">
            <v>21673832</v>
          </cell>
          <cell r="E505" t="str">
            <v>ЗАКРИТЕ АКЦIОНЕРНЕ ТОВАРИСТВО "КИЇВСТАР ДЖ. ЕС. ЕМ."</v>
          </cell>
          <cell r="F505">
            <v>770941.03599999996</v>
          </cell>
          <cell r="G505">
            <v>761572.24699999997</v>
          </cell>
          <cell r="H505">
            <v>1434788.94</v>
          </cell>
          <cell r="I505">
            <v>1522089.99</v>
          </cell>
          <cell r="J505">
            <v>760517.74199999997</v>
          </cell>
          <cell r="K505">
            <v>0</v>
          </cell>
          <cell r="L505">
            <v>0</v>
          </cell>
          <cell r="M505">
            <v>87407.441399999996</v>
          </cell>
          <cell r="N505">
            <v>87301.053199999995</v>
          </cell>
        </row>
        <row r="506">
          <cell r="B506">
            <v>26</v>
          </cell>
          <cell r="C506" t="str">
            <v>М.КИЇВ</v>
          </cell>
          <cell r="D506">
            <v>21560766</v>
          </cell>
          <cell r="E506" t="str">
            <v>ВIДКРИТЕ АКЦIОНЕРНЕ ТОВАРИСТВО "УКРТЕЛЕКОМ"</v>
          </cell>
          <cell r="F506">
            <v>681344.05500000005</v>
          </cell>
          <cell r="G506">
            <v>499868.65700000001</v>
          </cell>
          <cell r="H506">
            <v>644136.17799999996</v>
          </cell>
          <cell r="I506">
            <v>696519.74699999997</v>
          </cell>
          <cell r="J506">
            <v>196651.09</v>
          </cell>
          <cell r="K506">
            <v>0</v>
          </cell>
          <cell r="L506">
            <v>0</v>
          </cell>
          <cell r="M506">
            <v>54021.140899999999</v>
          </cell>
          <cell r="N506">
            <v>52383.568500000001</v>
          </cell>
        </row>
        <row r="507">
          <cell r="B507">
            <v>26</v>
          </cell>
          <cell r="C507" t="str">
            <v>М.КИЇВ</v>
          </cell>
          <cell r="D507">
            <v>14333937</v>
          </cell>
          <cell r="E507" t="str">
            <v>ЗАКРИТЕ АКЦIОНЕРНЕ ТОВАРИСТВО "УКРАЇНСЬКИЙ МОБIЛЬНИЙ ЗВ'ЯЗОК"</v>
          </cell>
          <cell r="F507">
            <v>635453.63600000006</v>
          </cell>
          <cell r="G507">
            <v>628244.98699999996</v>
          </cell>
          <cell r="H507">
            <v>611379.75699999998</v>
          </cell>
          <cell r="I507">
            <v>658105.52099999995</v>
          </cell>
          <cell r="J507">
            <v>29860.534199999998</v>
          </cell>
          <cell r="K507">
            <v>0</v>
          </cell>
          <cell r="L507">
            <v>0</v>
          </cell>
          <cell r="M507">
            <v>46883.5432</v>
          </cell>
          <cell r="N507">
            <v>46725.756600000001</v>
          </cell>
        </row>
        <row r="508">
          <cell r="B508">
            <v>26</v>
          </cell>
          <cell r="C508" t="str">
            <v>М.КИЇВ</v>
          </cell>
          <cell r="D508">
            <v>30019775</v>
          </cell>
          <cell r="E508" t="str">
            <v>ДОЧIРНЯ КОМПАНIЯ "УКРГАЗВИДОБУВАННЯ" НАЦIОНАЛЬНОЇ АКЦIОНЕРНОЇ КОМПАНIЇ "НАФТОГАЗ УКРАЇНИ"</v>
          </cell>
          <cell r="F508">
            <v>295009.46100000001</v>
          </cell>
          <cell r="G508">
            <v>279617.58299999998</v>
          </cell>
          <cell r="H508">
            <v>543815.43599999999</v>
          </cell>
          <cell r="I508">
            <v>589603.50300000003</v>
          </cell>
          <cell r="J508">
            <v>309985.91999999998</v>
          </cell>
          <cell r="K508">
            <v>0</v>
          </cell>
          <cell r="L508">
            <v>0</v>
          </cell>
          <cell r="M508">
            <v>46858.585200000001</v>
          </cell>
          <cell r="N508">
            <v>45901.470500000003</v>
          </cell>
        </row>
        <row r="509">
          <cell r="B509">
            <v>26</v>
          </cell>
          <cell r="C509" t="str">
            <v>М.КИЇВ</v>
          </cell>
          <cell r="D509">
            <v>21515381</v>
          </cell>
          <cell r="E509" t="str">
            <v>ДЕРЖАВНЕ ПIДПРИЄМСТВО "ЕНЕРГОРИНОК"</v>
          </cell>
          <cell r="F509">
            <v>462505.29700000002</v>
          </cell>
          <cell r="G509">
            <v>421077.97399999999</v>
          </cell>
          <cell r="H509">
            <v>423525.76299999998</v>
          </cell>
          <cell r="I509">
            <v>525252.25300000003</v>
          </cell>
          <cell r="J509">
            <v>104174.27899999999</v>
          </cell>
          <cell r="K509">
            <v>0</v>
          </cell>
          <cell r="L509">
            <v>-57293.972000000002</v>
          </cell>
          <cell r="M509">
            <v>94450.998900000006</v>
          </cell>
          <cell r="N509">
            <v>94049.017800000001</v>
          </cell>
        </row>
        <row r="510">
          <cell r="B510">
            <v>26</v>
          </cell>
          <cell r="C510" t="str">
            <v>М.КИЇВ</v>
          </cell>
          <cell r="D510">
            <v>34003224</v>
          </cell>
          <cell r="E510" t="str">
            <v>ЗАКРИТЕ АКЦIОНЕРНЕ ТОВАРИСТВО "УКРГАЗ-ЕНЕРГО"</v>
          </cell>
          <cell r="F510">
            <v>0</v>
          </cell>
          <cell r="G510">
            <v>0</v>
          </cell>
          <cell r="H510">
            <v>473756.14</v>
          </cell>
          <cell r="I510">
            <v>499985.48200000002</v>
          </cell>
          <cell r="J510">
            <v>499985.48200000002</v>
          </cell>
          <cell r="K510">
            <v>0</v>
          </cell>
          <cell r="L510">
            <v>0</v>
          </cell>
          <cell r="M510">
            <v>26229.341499999999</v>
          </cell>
          <cell r="N510">
            <v>26229.341499999999</v>
          </cell>
        </row>
        <row r="511">
          <cell r="B511">
            <v>26</v>
          </cell>
          <cell r="C511" t="str">
            <v>М.КИЇВ</v>
          </cell>
          <cell r="D511">
            <v>20043260</v>
          </cell>
          <cell r="E511" t="str">
            <v>СПIЛЬНЕ УКРАЇНСЬКО-НIМЕЦЬКЕ ЗАКРИТЕ АКЦIОНЕРНЕ ТОВАРИСТВО З IНОЗЕМНИМИ IНВЕСТИЦIЯМИ "РЕЕМТСМА-КИЇВ ТЮТЮНОВА ФАБРИКА"</v>
          </cell>
          <cell r="F511">
            <v>317797.36300000001</v>
          </cell>
          <cell r="G511">
            <v>318399.82299999997</v>
          </cell>
          <cell r="H511">
            <v>398269.32</v>
          </cell>
          <cell r="I511">
            <v>399979.973</v>
          </cell>
          <cell r="J511">
            <v>81580.149600000004</v>
          </cell>
          <cell r="K511">
            <v>0</v>
          </cell>
          <cell r="L511">
            <v>0</v>
          </cell>
          <cell r="M511">
            <v>1938.7185899999999</v>
          </cell>
          <cell r="N511">
            <v>1460.6487099999999</v>
          </cell>
        </row>
        <row r="512">
          <cell r="B512">
            <v>26</v>
          </cell>
          <cell r="C512" t="str">
            <v>М.КИЇВ</v>
          </cell>
          <cell r="D512">
            <v>5391057</v>
          </cell>
          <cell r="E512" t="str">
            <v>ЗАКРИТЕ АКЦIОНЕРНЕ ТОВАРИСТВО "ОБОЛОНЬ"</v>
          </cell>
          <cell r="F512">
            <v>326780.228</v>
          </cell>
          <cell r="G512">
            <v>323113.951</v>
          </cell>
          <cell r="H512">
            <v>338601.12800000003</v>
          </cell>
          <cell r="I512">
            <v>353441.08799999999</v>
          </cell>
          <cell r="J512">
            <v>30327.137200000001</v>
          </cell>
          <cell r="K512">
            <v>0</v>
          </cell>
          <cell r="L512">
            <v>0</v>
          </cell>
          <cell r="M512">
            <v>19312.2559</v>
          </cell>
          <cell r="N512">
            <v>14510.661700000001</v>
          </cell>
        </row>
        <row r="513">
          <cell r="B513">
            <v>26</v>
          </cell>
          <cell r="C513" t="str">
            <v>М.КИЇВ</v>
          </cell>
          <cell r="D513">
            <v>100227</v>
          </cell>
          <cell r="E513" t="str">
            <v>ДЕРЖАВНЕ ПIДПРИЄМСТВО "НАЦIОНАЛЬНА ЕНЕРГЕТИЧНА КОМПАНIЯ "УКРЕНЕРГО"</v>
          </cell>
          <cell r="F513">
            <v>146001.85500000001</v>
          </cell>
          <cell r="G513">
            <v>143466.26199999999</v>
          </cell>
          <cell r="H513">
            <v>307168.38500000001</v>
          </cell>
          <cell r="I513">
            <v>322749.25400000002</v>
          </cell>
          <cell r="J513">
            <v>179282.992</v>
          </cell>
          <cell r="K513">
            <v>0</v>
          </cell>
          <cell r="L513">
            <v>0</v>
          </cell>
          <cell r="M513">
            <v>15860.640600000001</v>
          </cell>
          <cell r="N513">
            <v>15580.869000000001</v>
          </cell>
        </row>
        <row r="514">
          <cell r="B514">
            <v>26</v>
          </cell>
          <cell r="C514" t="str">
            <v>М.КИЇВ</v>
          </cell>
          <cell r="D514">
            <v>20749622</v>
          </cell>
          <cell r="E514" t="str">
            <v>ФIРМА "СОЮЗ-ВIКТАН" ЛТД (ТОВАРИСТВО З ОБМЕЖЕНОЮ ВIДПОВIДАЛЬНIСТЮ)</v>
          </cell>
          <cell r="F514">
            <v>395240.68</v>
          </cell>
          <cell r="G514">
            <v>372640.86</v>
          </cell>
          <cell r="H514">
            <v>333805.37900000002</v>
          </cell>
          <cell r="I514">
            <v>317189.95500000002</v>
          </cell>
          <cell r="J514">
            <v>-55450.904999999999</v>
          </cell>
          <cell r="K514">
            <v>280.13887</v>
          </cell>
          <cell r="L514">
            <v>280.13887</v>
          </cell>
          <cell r="M514">
            <v>40395.691599999998</v>
          </cell>
          <cell r="N514">
            <v>-18165.482</v>
          </cell>
        </row>
        <row r="515">
          <cell r="B515">
            <v>26</v>
          </cell>
          <cell r="C515" t="str">
            <v>М.КИЇВ</v>
          </cell>
          <cell r="D515">
            <v>31570412</v>
          </cell>
          <cell r="E515" t="str">
            <v>ВIДКРИТЕ АКЦIОНЕРНЕ ТОВАРИСТВО "УКРТРАНСНАФТА"</v>
          </cell>
          <cell r="F515">
            <v>262410.29499999998</v>
          </cell>
          <cell r="G515">
            <v>255467.26199999999</v>
          </cell>
          <cell r="H515">
            <v>229687.908</v>
          </cell>
          <cell r="I515">
            <v>238483.54199999999</v>
          </cell>
          <cell r="J515">
            <v>-16983.72</v>
          </cell>
          <cell r="K515">
            <v>0</v>
          </cell>
          <cell r="L515">
            <v>-0.53503999999999996</v>
          </cell>
          <cell r="M515">
            <v>26791.411199999999</v>
          </cell>
          <cell r="N515">
            <v>8734.43073</v>
          </cell>
        </row>
        <row r="516">
          <cell r="B516">
            <v>26</v>
          </cell>
          <cell r="C516" t="str">
            <v>М.КИЇВ</v>
          </cell>
          <cell r="D516">
            <v>19341005</v>
          </cell>
          <cell r="E516" t="str">
            <v>ТОВАРИСТВО З ОБМЕЖЕНОЮ ВIДПОВIДАЛЬНIСТЮ З IНОЗЕМНОЮ IНВЕСТИЦIЄЮ "ПРОКТЕР ЕНД ГЕМБЛ УКРАЇНА"</v>
          </cell>
          <cell r="F516">
            <v>156770.45800000001</v>
          </cell>
          <cell r="G516">
            <v>156594.799</v>
          </cell>
          <cell r="H516">
            <v>166305.89199999999</v>
          </cell>
          <cell r="I516">
            <v>172502.245</v>
          </cell>
          <cell r="J516">
            <v>15907.4457</v>
          </cell>
          <cell r="K516">
            <v>0</v>
          </cell>
          <cell r="L516">
            <v>0</v>
          </cell>
          <cell r="M516">
            <v>6829.2860099999998</v>
          </cell>
          <cell r="N516">
            <v>6196.3533799999996</v>
          </cell>
        </row>
        <row r="517">
          <cell r="B517">
            <v>26</v>
          </cell>
          <cell r="C517" t="str">
            <v>М.КИЇВ</v>
          </cell>
          <cell r="D517">
            <v>23507865</v>
          </cell>
          <cell r="E517" t="str">
            <v>АКЦIОНЕРНЕ ТОВАРИСТВО ЗАКРИТОГО ТИПУ "УКРАЇНСЬКА НЕЗАЛЕЖНА ТВ-КОРПОРАЦIЯ"</v>
          </cell>
          <cell r="F517">
            <v>66481.546799999996</v>
          </cell>
          <cell r="G517">
            <v>65548.286699999997</v>
          </cell>
          <cell r="H517">
            <v>141463.36799999999</v>
          </cell>
          <cell r="I517">
            <v>152294.43599999999</v>
          </cell>
          <cell r="J517">
            <v>86746.149799999999</v>
          </cell>
          <cell r="K517">
            <v>0</v>
          </cell>
          <cell r="L517">
            <v>0</v>
          </cell>
          <cell r="M517">
            <v>10892.9676</v>
          </cell>
          <cell r="N517">
            <v>10831.068799999999</v>
          </cell>
        </row>
        <row r="518">
          <cell r="B518">
            <v>26</v>
          </cell>
          <cell r="C518" t="str">
            <v>М.КИЇВ</v>
          </cell>
          <cell r="D518">
            <v>22927045</v>
          </cell>
          <cell r="E518" t="str">
            <v>ВIДКРИТЕ АКЦIОНЕРНЕ ТОВАРИСТВО "ДЕРЖАВНА ЕНЕРГОГЕНЕРУЮЧА КОМПАНIЯ "ЦЕНТРЕНЕРГО"</v>
          </cell>
          <cell r="F518">
            <v>172998.04800000001</v>
          </cell>
          <cell r="G518">
            <v>174305.337</v>
          </cell>
          <cell r="H518">
            <v>132930.992</v>
          </cell>
          <cell r="I518">
            <v>151402.02900000001</v>
          </cell>
          <cell r="J518">
            <v>-22903.308000000001</v>
          </cell>
          <cell r="K518">
            <v>0</v>
          </cell>
          <cell r="L518">
            <v>-4996.2</v>
          </cell>
          <cell r="M518">
            <v>19853.633300000001</v>
          </cell>
          <cell r="N518">
            <v>13474.8372</v>
          </cell>
        </row>
        <row r="519">
          <cell r="B519">
            <v>26</v>
          </cell>
          <cell r="C519" t="str">
            <v>М.КИЇВ</v>
          </cell>
          <cell r="D519">
            <v>14305909</v>
          </cell>
          <cell r="E519" t="str">
            <v>ВIДКРИТЕ АКЦIОНЕРНЕ ТОВАРИСТВО "РАЙФФАЙЗЕН БАНК АВАЛЬ"</v>
          </cell>
          <cell r="F519">
            <v>31398.898499999999</v>
          </cell>
          <cell r="G519">
            <v>31782.104500000001</v>
          </cell>
          <cell r="H519">
            <v>136259.55799999999</v>
          </cell>
          <cell r="I519">
            <v>139285.81899999999</v>
          </cell>
          <cell r="J519">
            <v>107503.715</v>
          </cell>
          <cell r="K519">
            <v>0</v>
          </cell>
          <cell r="L519">
            <v>0</v>
          </cell>
          <cell r="M519">
            <v>3423.9410400000002</v>
          </cell>
          <cell r="N519">
            <v>3021.37032</v>
          </cell>
        </row>
        <row r="520">
          <cell r="B520">
            <v>26</v>
          </cell>
          <cell r="C520" t="str">
            <v>М.КИЇВ</v>
          </cell>
          <cell r="D520">
            <v>31517060</v>
          </cell>
          <cell r="E520" t="str">
            <v>УКРАЇНСЬКЕ ДЕРЖАВНЕ ПIДПРИЄМСТВО "УКРХIМТРАНСАМIАК"</v>
          </cell>
          <cell r="F520">
            <v>69214.061300000001</v>
          </cell>
          <cell r="G520">
            <v>66017.607699999993</v>
          </cell>
          <cell r="H520">
            <v>135267.913</v>
          </cell>
          <cell r="I520">
            <v>136971.04699999999</v>
          </cell>
          <cell r="J520">
            <v>70953.439100000003</v>
          </cell>
          <cell r="K520">
            <v>0.25398999999999999</v>
          </cell>
          <cell r="L520">
            <v>0.25398999999999999</v>
          </cell>
          <cell r="M520">
            <v>6948.54529</v>
          </cell>
          <cell r="N520">
            <v>1702.63636</v>
          </cell>
        </row>
        <row r="521">
          <cell r="B521">
            <v>26</v>
          </cell>
          <cell r="C521" t="str">
            <v>М.КИЇВ</v>
          </cell>
          <cell r="D521">
            <v>31301827</v>
          </cell>
          <cell r="E521" t="str">
            <v>ДОЧIРНЯ КОМПАНIЯ "ГАЗ УКРАЇНИ" НАЦIОНАЛЬНОЇ АКЦIОНЕРНОЇ КОМПАНIЇ "НАФТОГАЗ УКРАЇНИ"</v>
          </cell>
          <cell r="F521">
            <v>112359.561</v>
          </cell>
          <cell r="G521">
            <v>71187.8171</v>
          </cell>
          <cell r="H521">
            <v>107358.773</v>
          </cell>
          <cell r="I521">
            <v>128925.436</v>
          </cell>
          <cell r="J521">
            <v>57737.618900000001</v>
          </cell>
          <cell r="K521">
            <v>0</v>
          </cell>
          <cell r="L521">
            <v>0</v>
          </cell>
          <cell r="M521">
            <v>47784.118499999997</v>
          </cell>
          <cell r="N521">
            <v>21551.6525</v>
          </cell>
        </row>
        <row r="522">
          <cell r="B522">
            <v>27</v>
          </cell>
          <cell r="C522" t="str">
            <v>М.СЕВАСТОПОЛЬ</v>
          </cell>
          <cell r="D522">
            <v>5471081</v>
          </cell>
          <cell r="E522" t="str">
            <v>ВIДКРИТЕ АКЦIОНЕРНЕ ТОВАРИСТВО "ЕНЕРГЕТИЧНА КОМПАНIЯ "СЕВАСТОПОЛЬЕНЕРГО"</v>
          </cell>
          <cell r="F522">
            <v>11661.692499999999</v>
          </cell>
          <cell r="G522">
            <v>11670.6348</v>
          </cell>
          <cell r="H522">
            <v>17722.993600000002</v>
          </cell>
          <cell r="I522">
            <v>17795.999800000001</v>
          </cell>
          <cell r="J522">
            <v>6125.3650299999999</v>
          </cell>
          <cell r="K522">
            <v>0</v>
          </cell>
          <cell r="L522">
            <v>0</v>
          </cell>
          <cell r="M522">
            <v>20.269030000000001</v>
          </cell>
          <cell r="N522">
            <v>14.57892</v>
          </cell>
        </row>
        <row r="523">
          <cell r="B523">
            <v>27</v>
          </cell>
          <cell r="C523" t="str">
            <v>М.СЕВАСТОПОЛЬ</v>
          </cell>
          <cell r="D523">
            <v>191906</v>
          </cell>
          <cell r="E523" t="str">
            <v>ВIДКРИТЕ АКЦIОНЕРНЕ ТОВАРИСТВО "БАЛАКЛАВСЬКЕ РУДОУПРАВЛIННЯ IМ. О.М.ГОРЬКОГО"</v>
          </cell>
          <cell r="F523">
            <v>8541.79666</v>
          </cell>
          <cell r="G523">
            <v>8548.1398700000009</v>
          </cell>
          <cell r="H523">
            <v>11318.721600000001</v>
          </cell>
          <cell r="I523">
            <v>11461.2701</v>
          </cell>
          <cell r="J523">
            <v>2913.1302599999999</v>
          </cell>
          <cell r="K523">
            <v>0</v>
          </cell>
          <cell r="L523">
            <v>0</v>
          </cell>
          <cell r="M523">
            <v>668.73505</v>
          </cell>
          <cell r="N523">
            <v>623.69295</v>
          </cell>
        </row>
        <row r="524">
          <cell r="B524">
            <v>27</v>
          </cell>
          <cell r="C524" t="str">
            <v>М.СЕВАСТОПОЛЬ</v>
          </cell>
          <cell r="D524">
            <v>3358305</v>
          </cell>
          <cell r="E524" t="str">
            <v>ВIДКРИТЕ АКЦIОНЕРНЕ ТОВАРИСТВО ПО ГАЗОПОСТАЧАННЮ ТА ГАЗИФIКАЦIЄ "СЕВАСТОПОЛЬГАЗ"</v>
          </cell>
          <cell r="F524">
            <v>3121.4504999999999</v>
          </cell>
          <cell r="G524">
            <v>2852.1141899999998</v>
          </cell>
          <cell r="H524">
            <v>3519.0740000000001</v>
          </cell>
          <cell r="I524">
            <v>8368.1268600000003</v>
          </cell>
          <cell r="J524">
            <v>5516.0126700000001</v>
          </cell>
          <cell r="K524">
            <v>0</v>
          </cell>
          <cell r="L524">
            <v>-5642.3068000000003</v>
          </cell>
          <cell r="M524">
            <v>49.828679999999999</v>
          </cell>
          <cell r="N524">
            <v>49.823680000000003</v>
          </cell>
        </row>
        <row r="525">
          <cell r="B525">
            <v>27</v>
          </cell>
          <cell r="C525" t="str">
            <v>М.СЕВАСТОПОЛЬ</v>
          </cell>
          <cell r="D525">
            <v>1125548</v>
          </cell>
          <cell r="E525" t="str">
            <v>ДЕРЖАВНЕ ПIДПРИЄМСТВО "СЕВАСТОПОЛЬСЬКИЙ МОРСЬКИЙ ТОРГОВЕЛЬНИЙ ПОРТ"</v>
          </cell>
          <cell r="F525">
            <v>3178.1541499999998</v>
          </cell>
          <cell r="G525">
            <v>3343.6345500000002</v>
          </cell>
          <cell r="H525">
            <v>7983.8992799999996</v>
          </cell>
          <cell r="I525">
            <v>7928.8537800000004</v>
          </cell>
          <cell r="J525">
            <v>4585.2192299999997</v>
          </cell>
          <cell r="K525">
            <v>0</v>
          </cell>
          <cell r="L525">
            <v>0</v>
          </cell>
          <cell r="M525">
            <v>122.31601000000001</v>
          </cell>
          <cell r="N525">
            <v>-55.051139999999997</v>
          </cell>
        </row>
        <row r="526">
          <cell r="B526">
            <v>27</v>
          </cell>
          <cell r="C526" t="str">
            <v>М.СЕВАСТОПОЛЬ</v>
          </cell>
          <cell r="D526">
            <v>14307989</v>
          </cell>
          <cell r="E526" t="str">
            <v>ВIДКРИТЕ АКЦIОНЕРНЕ ТОВАРИСТВО "ЦЕНТРАЛЬНЕ КОНСТРУКТОРСЬКЕ БЮРО "КОРАЛЛ"</v>
          </cell>
          <cell r="F526">
            <v>8199.2110799999991</v>
          </cell>
          <cell r="G526">
            <v>7374.9432800000004</v>
          </cell>
          <cell r="H526">
            <v>6940.36481</v>
          </cell>
          <cell r="I526">
            <v>7622.6433500000003</v>
          </cell>
          <cell r="J526">
            <v>247.70007000000001</v>
          </cell>
          <cell r="K526">
            <v>0</v>
          </cell>
          <cell r="L526">
            <v>-1.3100000000000001E-2</v>
          </cell>
          <cell r="M526">
            <v>687.84880999999996</v>
          </cell>
          <cell r="N526">
            <v>681.90062</v>
          </cell>
        </row>
        <row r="527">
          <cell r="B527">
            <v>27</v>
          </cell>
          <cell r="C527" t="str">
            <v>М.СЕВАСТОПОЛЬ</v>
          </cell>
          <cell r="D527">
            <v>5431414</v>
          </cell>
          <cell r="E527" t="str">
            <v>ГОСУДАРСТВЕННОЕ ПРЕДПРИЯТИЕ "СЕВАСТОПОЛЬСКИЙ ВИНОДЕЛЬЧЕСКИЙ ЗАВОД"</v>
          </cell>
          <cell r="F527">
            <v>5783.1439099999998</v>
          </cell>
          <cell r="G527">
            <v>6093.3615099999997</v>
          </cell>
          <cell r="H527">
            <v>5935.20795</v>
          </cell>
          <cell r="I527">
            <v>7518.3419000000004</v>
          </cell>
          <cell r="J527">
            <v>1424.9803899999999</v>
          </cell>
          <cell r="K527">
            <v>0</v>
          </cell>
          <cell r="L527">
            <v>0</v>
          </cell>
          <cell r="M527">
            <v>1013.29272</v>
          </cell>
          <cell r="N527">
            <v>1007.78976</v>
          </cell>
        </row>
        <row r="528">
          <cell r="B528">
            <v>27</v>
          </cell>
          <cell r="C528" t="str">
            <v>М.СЕВАСТОПОЛЬ</v>
          </cell>
          <cell r="D528">
            <v>20709663</v>
          </cell>
          <cell r="E528" t="str">
            <v>ДЕРЖАВНЕ ПIДПРИЄМСТВО СЕВАСТОПОЛЬСЬКИЙ МОРСЬКИЙ РИБНИЙ ПОРТ</v>
          </cell>
          <cell r="F528">
            <v>7601.83997</v>
          </cell>
          <cell r="G528">
            <v>6917.5823200000004</v>
          </cell>
          <cell r="H528">
            <v>6387.76368</v>
          </cell>
          <cell r="I528">
            <v>7040.3370000000004</v>
          </cell>
          <cell r="J528">
            <v>122.75467999999999</v>
          </cell>
          <cell r="K528">
            <v>0</v>
          </cell>
          <cell r="L528">
            <v>0</v>
          </cell>
          <cell r="M528">
            <v>968.94960000000003</v>
          </cell>
          <cell r="N528">
            <v>652.10170000000005</v>
          </cell>
        </row>
        <row r="529">
          <cell r="B529">
            <v>27</v>
          </cell>
          <cell r="C529" t="str">
            <v>М.СЕВАСТОПОЛЬ</v>
          </cell>
          <cell r="D529">
            <v>463088</v>
          </cell>
          <cell r="E529" t="str">
            <v>СЕВАСТОПОЛЬСКОЕ ГОСУДАРСТВЕННОЕ ПРЕДПРИЯТИЕ "АТЛАНТИКА"</v>
          </cell>
          <cell r="F529">
            <v>390.3526</v>
          </cell>
          <cell r="G529">
            <v>51.631959999999999</v>
          </cell>
          <cell r="H529">
            <v>3372.6051000000002</v>
          </cell>
          <cell r="I529">
            <v>6285.5588399999997</v>
          </cell>
          <cell r="J529">
            <v>6233.92688</v>
          </cell>
          <cell r="K529">
            <v>0</v>
          </cell>
          <cell r="L529">
            <v>-2743.9856</v>
          </cell>
          <cell r="M529">
            <v>28.056999999999999</v>
          </cell>
          <cell r="N529">
            <v>28.056999999999999</v>
          </cell>
        </row>
        <row r="530">
          <cell r="B530">
            <v>27</v>
          </cell>
          <cell r="C530" t="str">
            <v>М.СЕВАСТОПОЛЬ</v>
          </cell>
          <cell r="D530">
            <v>3358274</v>
          </cell>
          <cell r="E530" t="str">
            <v>ДЕРЖАВНЕ КОМУНАЛЬНЕ ПIДПРИЄМСТВО "СЕВМIСЬКВОДОКАНАЛ"</v>
          </cell>
          <cell r="F530">
            <v>4545.36391</v>
          </cell>
          <cell r="G530">
            <v>4526.8966700000001</v>
          </cell>
          <cell r="H530">
            <v>5308.25695</v>
          </cell>
          <cell r="I530">
            <v>6013.4211500000001</v>
          </cell>
          <cell r="J530">
            <v>1486.52448</v>
          </cell>
          <cell r="K530">
            <v>0</v>
          </cell>
          <cell r="L530">
            <v>0</v>
          </cell>
          <cell r="M530">
            <v>715.50985000000003</v>
          </cell>
          <cell r="N530">
            <v>686.05728999999997</v>
          </cell>
        </row>
        <row r="531">
          <cell r="B531">
            <v>27</v>
          </cell>
          <cell r="C531" t="str">
            <v>М.СЕВАСТОПОЛЬ</v>
          </cell>
          <cell r="D531">
            <v>23450835</v>
          </cell>
          <cell r="E531" t="str">
            <v>СЕВАСТОПОЛЬСЬКА ФIЛIЯ ЗАКРИТОГО АКЦIОНЕРНОГО ТОВАРИСТВА "УКРАЄНСЬКИЙ МОБIЛЬНИЙ ЗВ'ЯЗОК"</v>
          </cell>
          <cell r="F531">
            <v>3433.61</v>
          </cell>
          <cell r="G531">
            <v>3433.61</v>
          </cell>
          <cell r="H531">
            <v>4610.2</v>
          </cell>
          <cell r="I531">
            <v>4610.2</v>
          </cell>
          <cell r="J531">
            <v>1176.5899999999999</v>
          </cell>
          <cell r="K531">
            <v>0</v>
          </cell>
          <cell r="L531">
            <v>0</v>
          </cell>
          <cell r="M531">
            <v>5.3699999999999998E-3</v>
          </cell>
          <cell r="N531">
            <v>0</v>
          </cell>
        </row>
        <row r="532">
          <cell r="B532">
            <v>27</v>
          </cell>
          <cell r="C532" t="str">
            <v>М.СЕВАСТОПОЛЬ</v>
          </cell>
          <cell r="D532">
            <v>3358357</v>
          </cell>
          <cell r="E532" t="str">
            <v>КОМУНАЛЬНЕ ПIДПРИЄМСТВО "СЕВТЕПЛОЕНЕРГО" СЕВАСТОПОЛЬСЬКОЄ МIСЬКОЄ РАДИ</v>
          </cell>
          <cell r="F532">
            <v>3618.7648199999999</v>
          </cell>
          <cell r="G532">
            <v>3646.5735800000002</v>
          </cell>
          <cell r="H532">
            <v>2889.40524</v>
          </cell>
          <cell r="I532">
            <v>3381.9398999999999</v>
          </cell>
          <cell r="J532">
            <v>-264.63368000000003</v>
          </cell>
          <cell r="K532">
            <v>0</v>
          </cell>
          <cell r="L532">
            <v>0</v>
          </cell>
          <cell r="M532">
            <v>400.16811000000001</v>
          </cell>
          <cell r="N532">
            <v>400.12164000000001</v>
          </cell>
        </row>
        <row r="533">
          <cell r="B533">
            <v>27</v>
          </cell>
          <cell r="C533" t="str">
            <v>М.СЕВАСТОПОЛЬ</v>
          </cell>
          <cell r="D533">
            <v>31576194</v>
          </cell>
          <cell r="E533" t="str">
            <v>ТОВАРИСТВО З ОБМЕЖЕНОЮ ВIДПОВIДАЛЬНIСТЮ "ПIДПРИЄМСТВО "ТАВРIДА ЕЛЕКТРИК УКРАЇНА"</v>
          </cell>
          <cell r="F533">
            <v>1159.0281500000001</v>
          </cell>
          <cell r="G533">
            <v>410.09992999999997</v>
          </cell>
          <cell r="H533">
            <v>3187.2975299999998</v>
          </cell>
          <cell r="I533">
            <v>3012.54448</v>
          </cell>
          <cell r="J533">
            <v>2602.4445500000002</v>
          </cell>
          <cell r="K533">
            <v>0</v>
          </cell>
          <cell r="L533">
            <v>0</v>
          </cell>
          <cell r="M533">
            <v>128.23518999999999</v>
          </cell>
          <cell r="N533">
            <v>-174.96862999999999</v>
          </cell>
        </row>
        <row r="534">
          <cell r="B534">
            <v>27</v>
          </cell>
          <cell r="C534" t="str">
            <v>М.СЕВАСТОПОЛЬ</v>
          </cell>
          <cell r="D534">
            <v>1271342</v>
          </cell>
          <cell r="E534" t="str">
            <v>ЗАКРИТЕ АКЦIОНЕРНЕ ТОВАРИСТВО "СЕВАСТОПОЛЬБУД"</v>
          </cell>
          <cell r="F534">
            <v>1817.16867</v>
          </cell>
          <cell r="G534">
            <v>1826.03253</v>
          </cell>
          <cell r="H534">
            <v>2487.26071</v>
          </cell>
          <cell r="I534">
            <v>2687.1341699999998</v>
          </cell>
          <cell r="J534">
            <v>861.10163999999997</v>
          </cell>
          <cell r="K534">
            <v>0</v>
          </cell>
          <cell r="L534">
            <v>0</v>
          </cell>
          <cell r="M534">
            <v>210.83634000000001</v>
          </cell>
          <cell r="N534">
            <v>199.87343000000001</v>
          </cell>
        </row>
        <row r="535">
          <cell r="B535">
            <v>27</v>
          </cell>
          <cell r="C535" t="str">
            <v>М.СЕВАСТОПОЛЬ</v>
          </cell>
          <cell r="D535">
            <v>30120798</v>
          </cell>
          <cell r="E535" t="str">
            <v>ПIДПРИЄМСТВО "БУДIВЕЛЬНЕ УПРАВЛIННЯ ЧОРНОМОРСЬКОГО ФЛОТУ МIНIСТЕРСТВА ОБОРОНИ РОСIЙСЬКОЄ ФЕДЕРАЦIЄ"</v>
          </cell>
          <cell r="F535">
            <v>2371.0375300000001</v>
          </cell>
          <cell r="G535">
            <v>2313.6025500000001</v>
          </cell>
          <cell r="H535">
            <v>2159.6012500000002</v>
          </cell>
          <cell r="I535">
            <v>2505.6170499999998</v>
          </cell>
          <cell r="J535">
            <v>192.0145</v>
          </cell>
          <cell r="K535">
            <v>0</v>
          </cell>
          <cell r="L535">
            <v>0</v>
          </cell>
          <cell r="M535">
            <v>352.94360999999998</v>
          </cell>
          <cell r="N535">
            <v>346.01351</v>
          </cell>
        </row>
        <row r="536">
          <cell r="B536">
            <v>27</v>
          </cell>
          <cell r="C536" t="str">
            <v>М.СЕВАСТОПОЛЬ</v>
          </cell>
          <cell r="D536">
            <v>32367281</v>
          </cell>
          <cell r="E536" t="str">
            <v>ТОВАРИСТВО З ОБМЕЖЕНОЮ ВIДПОВIДАЛЬНIСТЮ "IНКЕРМАНСЬКИЙ ЗАВОД МАРОЧНЫХ ВИН"</v>
          </cell>
          <cell r="F536">
            <v>1543.9348399999999</v>
          </cell>
          <cell r="G536">
            <v>2601.6455900000001</v>
          </cell>
          <cell r="H536">
            <v>1495.5406399999999</v>
          </cell>
          <cell r="I536">
            <v>2367.8175999999999</v>
          </cell>
          <cell r="J536">
            <v>-233.82799</v>
          </cell>
          <cell r="K536">
            <v>0</v>
          </cell>
          <cell r="L536">
            <v>0</v>
          </cell>
          <cell r="M536">
            <v>1507.82761</v>
          </cell>
          <cell r="N536">
            <v>667.09041000000002</v>
          </cell>
        </row>
        <row r="537">
          <cell r="B537">
            <v>27</v>
          </cell>
          <cell r="C537" t="str">
            <v>М.СЕВАСТОПОЛЬ</v>
          </cell>
          <cell r="D537">
            <v>30628382</v>
          </cell>
          <cell r="E537" t="str">
            <v>ЗАКРИТЕ АКЦIОНЕРНЕ ТОВАРИСТВО "СТIВIДОРНА КОМПАНIЯ "АВЛIТА"</v>
          </cell>
          <cell r="F537">
            <v>9750.0884700000006</v>
          </cell>
          <cell r="G537">
            <v>5914.3537100000003</v>
          </cell>
          <cell r="H537">
            <v>332.47620000000001</v>
          </cell>
          <cell r="I537">
            <v>2316.4645999999998</v>
          </cell>
          <cell r="J537">
            <v>-3597.8890999999999</v>
          </cell>
          <cell r="K537">
            <v>0</v>
          </cell>
          <cell r="L537">
            <v>0</v>
          </cell>
          <cell r="M537">
            <v>1987.38642</v>
          </cell>
          <cell r="N537">
            <v>1983.98254</v>
          </cell>
        </row>
        <row r="538">
          <cell r="B538">
            <v>27</v>
          </cell>
          <cell r="C538" t="str">
            <v>М.СЕВАСТОПОЛЬ</v>
          </cell>
          <cell r="D538">
            <v>14319030</v>
          </cell>
          <cell r="E538" t="str">
            <v>ВIДДIЛ ДЕРЖАВНОЄ СЛУЖБИ ОХОРОНИ ПРИ УМВС УКРАЄНИ В М.СЕВАСТОПОЛI</v>
          </cell>
          <cell r="F538">
            <v>1436.8508400000001</v>
          </cell>
          <cell r="G538">
            <v>1434.9792199999999</v>
          </cell>
          <cell r="H538">
            <v>1797.0049899999999</v>
          </cell>
          <cell r="I538">
            <v>1933.8068000000001</v>
          </cell>
          <cell r="J538">
            <v>498.82758000000001</v>
          </cell>
          <cell r="K538">
            <v>0</v>
          </cell>
          <cell r="L538">
            <v>0</v>
          </cell>
          <cell r="M538">
            <v>138.00036</v>
          </cell>
          <cell r="N538">
            <v>136.80180999999999</v>
          </cell>
        </row>
        <row r="539">
          <cell r="B539">
            <v>27</v>
          </cell>
          <cell r="C539" t="str">
            <v>М.СЕВАСТОПОЛЬ</v>
          </cell>
          <cell r="D539">
            <v>13792296</v>
          </cell>
          <cell r="E539" t="str">
            <v>ЗАКРИТЕ АКЦIОНЕРНЕ ТОВАРИСТВО "МОРБУД"</v>
          </cell>
          <cell r="F539">
            <v>862.98918000000003</v>
          </cell>
          <cell r="G539">
            <v>866.39746000000002</v>
          </cell>
          <cell r="H539">
            <v>1601.4037800000001</v>
          </cell>
          <cell r="I539">
            <v>1846.8071299999999</v>
          </cell>
          <cell r="J539">
            <v>980.40967000000001</v>
          </cell>
          <cell r="K539">
            <v>0</v>
          </cell>
          <cell r="L539">
            <v>0</v>
          </cell>
          <cell r="M539">
            <v>248.81586999999999</v>
          </cell>
          <cell r="N539">
            <v>245.40334999999999</v>
          </cell>
        </row>
        <row r="540">
          <cell r="B540">
            <v>27</v>
          </cell>
          <cell r="C540" t="str">
            <v>М.СЕВАСТОПОЛЬ</v>
          </cell>
          <cell r="D540">
            <v>9324193</v>
          </cell>
          <cell r="E540" t="str">
            <v>СЕВАСТОПОЛЬСКИЙ ФИЛИАЛ АКЦИОНЕРНО-КОММЕРЧЕСКОГО БАНКА СОЦИАЛЬНОГО РАЗВИТИЯ "УКРСОЦБАНК"</v>
          </cell>
          <cell r="F540">
            <v>672.96311000000003</v>
          </cell>
          <cell r="G540">
            <v>672.95128999999997</v>
          </cell>
          <cell r="H540">
            <v>1781.4608800000001</v>
          </cell>
          <cell r="I540">
            <v>1781.4608800000001</v>
          </cell>
          <cell r="J540">
            <v>1108.5095899999999</v>
          </cell>
          <cell r="K540">
            <v>0</v>
          </cell>
          <cell r="L540">
            <v>0</v>
          </cell>
          <cell r="M540">
            <v>3.8999999999999999E-4</v>
          </cell>
          <cell r="N540">
            <v>-1.993E-2</v>
          </cell>
        </row>
        <row r="541">
          <cell r="B541">
            <v>27</v>
          </cell>
          <cell r="C541" t="str">
            <v>М.СЕВАСТОПОЛЬ</v>
          </cell>
          <cell r="D541">
            <v>22288148</v>
          </cell>
          <cell r="E541" t="str">
            <v>ЗАКРЫТОЕ АКЦИОНЕРНОЕ ОБЩЕСТВО "МЕХАНИЗАЦИЯ СТРОИТЕЛЬСТВА"</v>
          </cell>
          <cell r="F541">
            <v>1072.23693</v>
          </cell>
          <cell r="G541">
            <v>1057.6027300000001</v>
          </cell>
          <cell r="H541">
            <v>1690.8791200000001</v>
          </cell>
          <cell r="I541">
            <v>1764.9746500000001</v>
          </cell>
          <cell r="J541">
            <v>707.37192000000005</v>
          </cell>
          <cell r="K541">
            <v>0</v>
          </cell>
          <cell r="L541">
            <v>-12.06959</v>
          </cell>
          <cell r="M541">
            <v>62.552390000000003</v>
          </cell>
          <cell r="N541">
            <v>61.980710000000002</v>
          </cell>
        </row>
      </sheetData>
      <sheetData sheetId="3"/>
      <sheetData sheetId="4"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ласти"/>
      <sheetName val="Украина"/>
      <sheetName val="reg"/>
      <sheetName val="ua"/>
      <sheetName val="Пер"/>
    </sheetNames>
    <sheetDataSet>
      <sheetData sheetId="0"/>
      <sheetData sheetId="1"/>
      <sheetData sheetId="2" refreshError="1">
        <row r="1">
          <cell r="B1" t="str">
            <v>C_REG</v>
          </cell>
          <cell r="C1" t="str">
            <v>N_REG</v>
          </cell>
          <cell r="D1" t="str">
            <v>KOD</v>
          </cell>
          <cell r="E1" t="str">
            <v>NAME_PRP</v>
          </cell>
          <cell r="F1" t="str">
            <v>NAR_CP</v>
          </cell>
          <cell r="G1" t="str">
            <v>UPL_CP</v>
          </cell>
          <cell r="H1" t="str">
            <v>NAR_CC</v>
          </cell>
          <cell r="I1" t="str">
            <v>UPL_CC</v>
          </cell>
          <cell r="J1" t="str">
            <v>UPLDIN</v>
          </cell>
          <cell r="K1" t="str">
            <v>BOR_CC</v>
          </cell>
          <cell r="L1" t="str">
            <v>BORDIN</v>
          </cell>
          <cell r="M1" t="str">
            <v>PER_CC</v>
          </cell>
          <cell r="N1" t="str">
            <v>PERDIN</v>
          </cell>
        </row>
        <row r="2">
          <cell r="B2">
            <v>1</v>
          </cell>
          <cell r="C2" t="str">
            <v>АВТОНОМНА РЕСПУБЛIКА КРИМ</v>
          </cell>
          <cell r="D2">
            <v>153117</v>
          </cell>
          <cell r="E2" t="str">
            <v>ДЕРЖАВНЕ АКЦIОНЕРНЕ ТОВАРИСТВО "ЧОРНОМОРНАФТОГАЗ"</v>
          </cell>
          <cell r="F2">
            <v>154334.85800000001</v>
          </cell>
          <cell r="G2">
            <v>154375.91899999999</v>
          </cell>
          <cell r="H2">
            <v>151650.32199999999</v>
          </cell>
          <cell r="I2">
            <v>171093.43900000001</v>
          </cell>
          <cell r="J2">
            <v>16717.520400000001</v>
          </cell>
          <cell r="K2">
            <v>0</v>
          </cell>
          <cell r="L2">
            <v>0</v>
          </cell>
          <cell r="M2">
            <v>20729.6486</v>
          </cell>
          <cell r="N2">
            <v>19405.8541</v>
          </cell>
        </row>
        <row r="3">
          <cell r="B3">
            <v>1</v>
          </cell>
          <cell r="C3" t="str">
            <v>АВТОНОМНА РЕСПУБЛIКА КРИМ</v>
          </cell>
          <cell r="D3">
            <v>131400</v>
          </cell>
          <cell r="E3" t="str">
            <v>ВIДКРИТЕ АКЦIОНЕРНЕ ТОВАРИСТВО "КРИМЕНЕРГО"</v>
          </cell>
          <cell r="F3">
            <v>28361.340100000001</v>
          </cell>
          <cell r="G3">
            <v>28461.521799999999</v>
          </cell>
          <cell r="H3">
            <v>52246.081100000003</v>
          </cell>
          <cell r="I3">
            <v>60905.783300000003</v>
          </cell>
          <cell r="J3">
            <v>32444.261500000001</v>
          </cell>
          <cell r="K3">
            <v>0</v>
          </cell>
          <cell r="L3">
            <v>0</v>
          </cell>
          <cell r="M3">
            <v>8651.3230299999996</v>
          </cell>
          <cell r="N3">
            <v>8517.8347300000005</v>
          </cell>
        </row>
        <row r="4">
          <cell r="B4">
            <v>1</v>
          </cell>
          <cell r="C4" t="str">
            <v>АВТОНОМНА РЕСПУБЛIКА КРИМ</v>
          </cell>
          <cell r="D4">
            <v>23666411</v>
          </cell>
          <cell r="E4" t="str">
            <v>КРЫМСКИЙ ФИЛИАЛ ЗАКРЫТОГО АКЦИОНЕРНОГО ОБЩЕСТВА "КИЕВСТАР ДЖ.ЭС.ЭМ."</v>
          </cell>
          <cell r="F4">
            <v>9807.7507299999997</v>
          </cell>
          <cell r="G4">
            <v>9815.57</v>
          </cell>
          <cell r="H4">
            <v>17637.831399999999</v>
          </cell>
          <cell r="I4">
            <v>17642.853999999999</v>
          </cell>
          <cell r="J4">
            <v>7827.2840200000001</v>
          </cell>
          <cell r="K4">
            <v>0</v>
          </cell>
          <cell r="L4">
            <v>0</v>
          </cell>
          <cell r="M4">
            <v>18.3735</v>
          </cell>
          <cell r="N4">
            <v>5.0226100000000002</v>
          </cell>
        </row>
        <row r="5">
          <cell r="B5">
            <v>1</v>
          </cell>
          <cell r="C5" t="str">
            <v>АВТОНОМНА РЕСПУБЛIКА КРИМ</v>
          </cell>
          <cell r="D5">
            <v>24492094</v>
          </cell>
          <cell r="E5" t="str">
            <v>КРИМСЬКЕ ТЕРИТОРIАЛЬНЕ УПРАВЛIННЯ-ВIДОКРЕМЛЕНИЙ ПIДРОЗДIЛ ЗАКРИТОГО АКЦIОНЕРНОГО ТОВАРИСТВА "УКРАЇНСЬКИЙ МОБIЛЬНИЙ ЗВ'ЯЗОК"</v>
          </cell>
          <cell r="F5">
            <v>13091.415000000001</v>
          </cell>
          <cell r="G5">
            <v>13091.415000000001</v>
          </cell>
          <cell r="H5">
            <v>15936.12</v>
          </cell>
          <cell r="I5">
            <v>15936.12</v>
          </cell>
          <cell r="J5">
            <v>2844.7049999999999</v>
          </cell>
          <cell r="K5">
            <v>0</v>
          </cell>
          <cell r="L5">
            <v>0</v>
          </cell>
          <cell r="M5">
            <v>7.7160000000000006E-2</v>
          </cell>
          <cell r="N5">
            <v>0</v>
          </cell>
        </row>
        <row r="6">
          <cell r="B6">
            <v>1</v>
          </cell>
          <cell r="C6" t="str">
            <v>АВТОНОМНА РЕСПУБЛIКА КРИМ</v>
          </cell>
          <cell r="D6">
            <v>30909683</v>
          </cell>
          <cell r="E6" t="str">
            <v>ДЕРЖАВНЕ ПIДПРИЄМСТВО "КРИМСЬКI ГЕНЕРУЮЧI СИСТЕМИ"</v>
          </cell>
          <cell r="F6">
            <v>1100.2090000000001</v>
          </cell>
          <cell r="G6">
            <v>1916.79358</v>
          </cell>
          <cell r="H6">
            <v>23163.702000000001</v>
          </cell>
          <cell r="I6">
            <v>14662.962299999999</v>
          </cell>
          <cell r="J6">
            <v>12746.1687</v>
          </cell>
          <cell r="K6">
            <v>10797.8</v>
          </cell>
          <cell r="L6">
            <v>10347.0494</v>
          </cell>
          <cell r="M6">
            <v>1943.3015</v>
          </cell>
          <cell r="N6">
            <v>1889.30142</v>
          </cell>
        </row>
        <row r="7">
          <cell r="B7">
            <v>1</v>
          </cell>
          <cell r="C7" t="str">
            <v>АВТОНОМНА РЕСПУБЛIКА КРИМ</v>
          </cell>
          <cell r="D7">
            <v>24492108</v>
          </cell>
          <cell r="E7" t="str">
            <v>СIМФЕРОПОЛЬСЬКА ФIЛIЯ ЗАКРИТОГО АКЦIОНЕРНОГО ТОВАРИСТВА "УКРАЇНСЬКИЙ МОБIЛЬНИЙ ЗВ'ЯЗОК"</v>
          </cell>
          <cell r="F7">
            <v>10453.815000000001</v>
          </cell>
          <cell r="G7">
            <v>10453.815000000001</v>
          </cell>
          <cell r="H7">
            <v>13435.499</v>
          </cell>
          <cell r="I7">
            <v>13435.499</v>
          </cell>
          <cell r="J7">
            <v>2981.6840000000002</v>
          </cell>
          <cell r="K7">
            <v>0</v>
          </cell>
          <cell r="L7">
            <v>0</v>
          </cell>
          <cell r="M7">
            <v>6.2829999999999997E-2</v>
          </cell>
          <cell r="N7">
            <v>0</v>
          </cell>
        </row>
        <row r="8">
          <cell r="B8">
            <v>1</v>
          </cell>
          <cell r="C8" t="str">
            <v>АВТОНОМНА РЕСПУБЛIКА КРИМ</v>
          </cell>
          <cell r="D8">
            <v>3348117</v>
          </cell>
          <cell r="E8" t="str">
            <v>ВIДКРИТЕ АКЦIОНЕРНЕ ТОВАРИСТВО ПО ГАЗОПОСТАЧАННЮ ТА ГАЗИФIКАЦIЇ "КРИМГАЗ"</v>
          </cell>
          <cell r="F8">
            <v>10759.071900000001</v>
          </cell>
          <cell r="G8">
            <v>10752.486500000001</v>
          </cell>
          <cell r="H8">
            <v>10717.3416</v>
          </cell>
          <cell r="I8">
            <v>12509.945100000001</v>
          </cell>
          <cell r="J8">
            <v>1757.4586300000001</v>
          </cell>
          <cell r="K8">
            <v>0</v>
          </cell>
          <cell r="L8">
            <v>0</v>
          </cell>
          <cell r="M8">
            <v>1794.33809</v>
          </cell>
          <cell r="N8">
            <v>1792.1833999999999</v>
          </cell>
        </row>
        <row r="9">
          <cell r="B9">
            <v>1</v>
          </cell>
          <cell r="C9" t="str">
            <v>АВТОНОМНА РЕСПУБЛIКА КРИМ</v>
          </cell>
          <cell r="D9">
            <v>30800313</v>
          </cell>
          <cell r="E9" t="str">
            <v>ЗАКРИТЕ АКЦIОНЕРНЕ ТОВАРИСТВО "БАХЧИСАРАЙСЬКИЙ КОМБIНАТ "БУДIНДУСТРIЯ"</v>
          </cell>
          <cell r="F9">
            <v>9219.3560600000001</v>
          </cell>
          <cell r="G9">
            <v>9172.4762699999992</v>
          </cell>
          <cell r="H9">
            <v>12037.6031</v>
          </cell>
          <cell r="I9">
            <v>12347.6353</v>
          </cell>
          <cell r="J9">
            <v>3175.1589899999999</v>
          </cell>
          <cell r="K9">
            <v>0</v>
          </cell>
          <cell r="L9">
            <v>0</v>
          </cell>
          <cell r="M9">
            <v>531.82764999999995</v>
          </cell>
          <cell r="N9">
            <v>310.02665000000002</v>
          </cell>
        </row>
        <row r="10">
          <cell r="B10">
            <v>1</v>
          </cell>
          <cell r="C10" t="str">
            <v>АВТОНОМНА РЕСПУБЛIКА КРИМ</v>
          </cell>
          <cell r="D10">
            <v>32417960</v>
          </cell>
          <cell r="E10" t="str">
            <v>ТОВАРИСТВО З ОБМЕЖЕНОЮ ВIДПОВIДАЛЬНIСТЮ "КРИМТЕПЛОЕЛЕКТРОЦЕНТРАЛЬ"</v>
          </cell>
          <cell r="F10">
            <v>8417.9180300000007</v>
          </cell>
          <cell r="G10">
            <v>8424.8153999999995</v>
          </cell>
          <cell r="H10">
            <v>10659.8033</v>
          </cell>
          <cell r="I10">
            <v>11009.2762</v>
          </cell>
          <cell r="J10">
            <v>2584.4607999999998</v>
          </cell>
          <cell r="K10">
            <v>0</v>
          </cell>
          <cell r="L10">
            <v>0</v>
          </cell>
          <cell r="M10">
            <v>363.22136</v>
          </cell>
          <cell r="N10">
            <v>349.47289000000001</v>
          </cell>
        </row>
        <row r="11">
          <cell r="B11">
            <v>1</v>
          </cell>
          <cell r="C11" t="str">
            <v>АВТОНОМНА РЕСПУБЛIКА КРИМ</v>
          </cell>
          <cell r="D11">
            <v>20671506</v>
          </cell>
          <cell r="E11" t="str">
            <v>СИМФЕРОПОЛЬСКОЕ ПРОИЗВОДСТВЕННОЕ ПРЕДПРИЯТИЕ ВОДОПРОВОДНО-КАНАЛИЗАЦИОННОГО ХОЗЯЙСТВА</v>
          </cell>
          <cell r="F11">
            <v>5911.5985199999996</v>
          </cell>
          <cell r="G11">
            <v>6010.4480700000004</v>
          </cell>
          <cell r="H11">
            <v>7101.47631</v>
          </cell>
          <cell r="I11">
            <v>9306.3662299999996</v>
          </cell>
          <cell r="J11">
            <v>3295.9181600000002</v>
          </cell>
          <cell r="K11">
            <v>0</v>
          </cell>
          <cell r="L11">
            <v>-1362.1170999999999</v>
          </cell>
          <cell r="M11">
            <v>724.97740999999996</v>
          </cell>
          <cell r="N11">
            <v>724.97208999999998</v>
          </cell>
        </row>
        <row r="12">
          <cell r="B12">
            <v>1</v>
          </cell>
          <cell r="C12" t="str">
            <v>АВТОНОМНА РЕСПУБЛIКА КРИМ</v>
          </cell>
          <cell r="D12">
            <v>2573711</v>
          </cell>
          <cell r="E12" t="str">
            <v>ВIДКРИТЕ АКЦIОНЕРНЕ ТОВАРИСТВО "ГОТЕЛЬНИЙ КОМПЛЕКС "ЯЛТА-IНТУРИСТ"</v>
          </cell>
          <cell r="F12">
            <v>6430.1369599999998</v>
          </cell>
          <cell r="G12">
            <v>6411.5926300000001</v>
          </cell>
          <cell r="H12">
            <v>8780.1357399999997</v>
          </cell>
          <cell r="I12">
            <v>9020.9602699999996</v>
          </cell>
          <cell r="J12">
            <v>2609.3676399999999</v>
          </cell>
          <cell r="K12">
            <v>0</v>
          </cell>
          <cell r="L12">
            <v>0</v>
          </cell>
          <cell r="M12">
            <v>260.70150999999998</v>
          </cell>
          <cell r="N12">
            <v>238.84021000000001</v>
          </cell>
        </row>
        <row r="13">
          <cell r="B13">
            <v>1</v>
          </cell>
          <cell r="C13" t="str">
            <v>АВТОНОМНА РЕСПУБЛIКА КРИМ</v>
          </cell>
          <cell r="D13">
            <v>31382382</v>
          </cell>
          <cell r="E13" t="str">
            <v>ЗАКРЫТОЕ АКЦИОНЕРНОЕ ОБЩЕСТВО ЗАВОД МАРОЧНЫХ ВИН И КОНЬЯКОВ КОКТЕБЕЛЬ</v>
          </cell>
          <cell r="F13">
            <v>1158.5116399999999</v>
          </cell>
          <cell r="G13">
            <v>1195.0822800000001</v>
          </cell>
          <cell r="H13">
            <v>7727.9204499999996</v>
          </cell>
          <cell r="I13">
            <v>8344.3076700000001</v>
          </cell>
          <cell r="J13">
            <v>7149.2253899999996</v>
          </cell>
          <cell r="K13">
            <v>0</v>
          </cell>
          <cell r="L13">
            <v>0</v>
          </cell>
          <cell r="M13">
            <v>488.50263000000001</v>
          </cell>
          <cell r="N13">
            <v>-56.921750000000003</v>
          </cell>
        </row>
        <row r="14">
          <cell r="B14">
            <v>1</v>
          </cell>
          <cell r="C14" t="str">
            <v>АВТОНОМНА РЕСПУБЛIКА КРИМ</v>
          </cell>
          <cell r="D14">
            <v>3358593</v>
          </cell>
          <cell r="E14" t="str">
            <v>ОРЕНДНЕ ПIДПРИЄМСТВО "КРИМТЕПЛОКОМУНЕНЕРГО"</v>
          </cell>
          <cell r="F14">
            <v>5227.9650899999997</v>
          </cell>
          <cell r="G14">
            <v>5075.1186200000002</v>
          </cell>
          <cell r="H14">
            <v>6822.7331700000004</v>
          </cell>
          <cell r="I14">
            <v>7337.5526300000001</v>
          </cell>
          <cell r="J14">
            <v>2262.4340099999999</v>
          </cell>
          <cell r="K14">
            <v>0</v>
          </cell>
          <cell r="L14">
            <v>0</v>
          </cell>
          <cell r="M14">
            <v>516.10771999999997</v>
          </cell>
          <cell r="N14">
            <v>514.81946000000005</v>
          </cell>
        </row>
        <row r="15">
          <cell r="B15">
            <v>1</v>
          </cell>
          <cell r="C15" t="str">
            <v>АВТОНОМНА РЕСПУБЛIКА КРИМ</v>
          </cell>
          <cell r="D15">
            <v>411890</v>
          </cell>
          <cell r="E15" t="str">
            <v>НАЦIОНАЛЬНЕ ВИРОБНИЧО-АГРАРНЕ ОБ'ЄДНАННЯ "МАСАНДРА"</v>
          </cell>
          <cell r="F15">
            <v>3548.1280000000002</v>
          </cell>
          <cell r="G15">
            <v>6413.0967099999998</v>
          </cell>
          <cell r="H15">
            <v>6673.3638199999996</v>
          </cell>
          <cell r="I15">
            <v>7201.2168799999999</v>
          </cell>
          <cell r="J15">
            <v>788.12017000000003</v>
          </cell>
          <cell r="K15">
            <v>0</v>
          </cell>
          <cell r="L15">
            <v>0</v>
          </cell>
          <cell r="M15">
            <v>2951.0987500000001</v>
          </cell>
          <cell r="N15">
            <v>27.850370000000002</v>
          </cell>
        </row>
        <row r="16">
          <cell r="B16">
            <v>1</v>
          </cell>
          <cell r="C16" t="str">
            <v>АВТОНОМНА РЕСПУБЛIКА КРИМ</v>
          </cell>
          <cell r="D16">
            <v>8596943</v>
          </cell>
          <cell r="E16" t="str">
            <v>УПРАВЛЕНИЕ ГОСУДАРСТВЕННОЙ СЛУЖБЫ ОХРАНЫ ПРИ ГЛАВНОМ УПРАВЛЕНИИ МИНИСТЕРСТВА ВНУТРЕННИХ ДЕЛ УКРАИНЫ В КРЫМУ</v>
          </cell>
          <cell r="F16">
            <v>6225.3559100000002</v>
          </cell>
          <cell r="G16">
            <v>6225.3264799999997</v>
          </cell>
          <cell r="H16">
            <v>6577.3310300000003</v>
          </cell>
          <cell r="I16">
            <v>7093.1960300000001</v>
          </cell>
          <cell r="J16">
            <v>867.86955</v>
          </cell>
          <cell r="K16">
            <v>0</v>
          </cell>
          <cell r="L16">
            <v>0</v>
          </cell>
          <cell r="M16">
            <v>515.86500000000001</v>
          </cell>
          <cell r="N16">
            <v>515.86500000000001</v>
          </cell>
        </row>
        <row r="17">
          <cell r="B17">
            <v>1</v>
          </cell>
          <cell r="C17" t="str">
            <v>АВТОНОМНА РЕСПУБЛIКА КРИМ</v>
          </cell>
          <cell r="D17">
            <v>1125554</v>
          </cell>
          <cell r="E17" t="str">
            <v>ГОСУДАРСТВЕННОЕ ПРЕДПРИЯТИЕ "КЕРЧЕНСКИЙ МОРСКОЙ ТОРГОВЫЙ ПОРТ"</v>
          </cell>
          <cell r="F17">
            <v>8981.2832400000007</v>
          </cell>
          <cell r="G17">
            <v>6367.7969800000001</v>
          </cell>
          <cell r="H17">
            <v>6147.0074800000002</v>
          </cell>
          <cell r="I17">
            <v>6860.0905700000003</v>
          </cell>
          <cell r="J17">
            <v>492.29358999999999</v>
          </cell>
          <cell r="K17">
            <v>0</v>
          </cell>
          <cell r="L17">
            <v>0</v>
          </cell>
          <cell r="M17">
            <v>849.84627</v>
          </cell>
          <cell r="N17">
            <v>711.45799999999997</v>
          </cell>
        </row>
        <row r="18">
          <cell r="B18">
            <v>1</v>
          </cell>
          <cell r="C18" t="str">
            <v>АВТОНОМНА РЕСПУБЛIКА КРИМ</v>
          </cell>
          <cell r="D18">
            <v>1383865</v>
          </cell>
          <cell r="E18" t="str">
            <v>ВIДКРИТЕ АКЦIОНЕРНЕ ТОВАРИСТВО "БУДIВЕЛЬНЕ УПРАВЛIННЯ №813"</v>
          </cell>
          <cell r="F18">
            <v>1601.56861</v>
          </cell>
          <cell r="G18">
            <v>1600.87375</v>
          </cell>
          <cell r="H18">
            <v>6102.4540800000004</v>
          </cell>
          <cell r="I18">
            <v>6361.9971100000002</v>
          </cell>
          <cell r="J18">
            <v>4761.1233599999996</v>
          </cell>
          <cell r="K18">
            <v>0</v>
          </cell>
          <cell r="L18">
            <v>0</v>
          </cell>
          <cell r="M18">
            <v>268.98959000000002</v>
          </cell>
          <cell r="N18">
            <v>259.54302999999999</v>
          </cell>
        </row>
        <row r="19">
          <cell r="B19">
            <v>1</v>
          </cell>
          <cell r="C19" t="str">
            <v>АВТОНОМНА РЕСПУБЛIКА КРИМ</v>
          </cell>
          <cell r="D19">
            <v>31829422</v>
          </cell>
          <cell r="E19" t="str">
            <v>ДОЧЕРНЕЕ ПРЕДПРИЯТИЕ "КРЫМАВТОДОР" ОТКРЫТОГО АКЦИОНЕРНОГО ОБЩЕСТВА "ГОСУДАРСТВЕННАЯ АКЦИОНЕРНАЯ КОМПАНИЯ "АВТОМОБИЛЬНЫЕ ДОРОГИ УКРАИНЫ"</v>
          </cell>
          <cell r="F19">
            <v>4514.7822299999998</v>
          </cell>
          <cell r="G19">
            <v>4498.3381499999996</v>
          </cell>
          <cell r="H19">
            <v>5254.1109999999999</v>
          </cell>
          <cell r="I19">
            <v>6261.3040000000001</v>
          </cell>
          <cell r="J19">
            <v>1762.96585</v>
          </cell>
          <cell r="K19">
            <v>0</v>
          </cell>
          <cell r="L19">
            <v>0</v>
          </cell>
          <cell r="M19">
            <v>1026.2621099999999</v>
          </cell>
          <cell r="N19">
            <v>1007.193</v>
          </cell>
        </row>
        <row r="20">
          <cell r="B20">
            <v>1</v>
          </cell>
          <cell r="C20" t="str">
            <v>АВТОНОМНА РЕСПУБЛIКА КРИМ</v>
          </cell>
          <cell r="D20">
            <v>32085677</v>
          </cell>
          <cell r="E20" t="str">
            <v>ТОВАРИСТВО З ОБМЕЖЕНОЮ ВIДПОВIДАЛЬНIСТЮ "АТАН-КРИМ"</v>
          </cell>
          <cell r="F20">
            <v>2919.9515900000001</v>
          </cell>
          <cell r="G20">
            <v>2920.3118399999998</v>
          </cell>
          <cell r="H20">
            <v>5396.1802799999996</v>
          </cell>
          <cell r="I20">
            <v>5635.6284900000001</v>
          </cell>
          <cell r="J20">
            <v>2715.3166500000002</v>
          </cell>
          <cell r="K20">
            <v>0</v>
          </cell>
          <cell r="L20">
            <v>0</v>
          </cell>
          <cell r="M20">
            <v>241.88042999999999</v>
          </cell>
          <cell r="N20">
            <v>239.41827000000001</v>
          </cell>
        </row>
        <row r="21">
          <cell r="B21">
            <v>1</v>
          </cell>
          <cell r="C21" t="str">
            <v>АВТОНОМНА РЕСПУБЛIКА КРИМ</v>
          </cell>
          <cell r="D21">
            <v>3348005</v>
          </cell>
          <cell r="E21" t="str">
            <v>ВИРОБНИЧЕ ПIДПРИЄМСТВО ВОДОПРОВIДНО-КАНАЛIЗАЦIЙНОГО ГОСПОДАРСТВА ПIВДЕННОГО БЕРЕГА КРИМУ</v>
          </cell>
          <cell r="F21">
            <v>4080.36393</v>
          </cell>
          <cell r="G21">
            <v>4080.5121199999999</v>
          </cell>
          <cell r="H21">
            <v>5142.70363</v>
          </cell>
          <cell r="I21">
            <v>5537.70543</v>
          </cell>
          <cell r="J21">
            <v>1457.1933100000001</v>
          </cell>
          <cell r="K21">
            <v>0</v>
          </cell>
          <cell r="L21">
            <v>0</v>
          </cell>
          <cell r="M21">
            <v>395.15535</v>
          </cell>
          <cell r="N21">
            <v>395.14807000000002</v>
          </cell>
        </row>
        <row r="22">
          <cell r="B22">
            <v>2</v>
          </cell>
          <cell r="C22" t="str">
            <v>ВIННИЦЬКА ОБЛАСТЬ</v>
          </cell>
          <cell r="D22">
            <v>30805594</v>
          </cell>
          <cell r="E22" t="str">
            <v>ДОЧIРНЄ ПIДПРИЄМСТВО "УКРАЇНСЬКА ГОРIЛЧАНА КОМПАНIЯ "NEMIROFF"</v>
          </cell>
          <cell r="F22">
            <v>258634.97899999999</v>
          </cell>
          <cell r="G22">
            <v>250823.97500000001</v>
          </cell>
          <cell r="H22">
            <v>242905.99299999999</v>
          </cell>
          <cell r="I22">
            <v>280451.81599999999</v>
          </cell>
          <cell r="J22">
            <v>29627.8406</v>
          </cell>
          <cell r="K22">
            <v>0</v>
          </cell>
          <cell r="L22">
            <v>0</v>
          </cell>
          <cell r="M22">
            <v>47726.849600000001</v>
          </cell>
          <cell r="N22">
            <v>37037.667300000001</v>
          </cell>
        </row>
        <row r="23">
          <cell r="B23">
            <v>2</v>
          </cell>
          <cell r="C23" t="str">
            <v>ВIННИЦЬКА ОБЛАСТЬ</v>
          </cell>
          <cell r="D23">
            <v>130694</v>
          </cell>
          <cell r="E23" t="str">
            <v>ВIДКРИТЕ АКЦIОНЕРНЕ ТОВАРИСТВО "АКЦIОНЕРНА КОМПАНIЯ "ВIННИЦЯОБЛЕНЕРГО"</v>
          </cell>
          <cell r="F23">
            <v>14769.700699999999</v>
          </cell>
          <cell r="G23">
            <v>14881.362499999999</v>
          </cell>
          <cell r="H23">
            <v>27904.2287</v>
          </cell>
          <cell r="I23">
            <v>28071.9</v>
          </cell>
          <cell r="J23">
            <v>13190.5375</v>
          </cell>
          <cell r="K23">
            <v>0</v>
          </cell>
          <cell r="L23">
            <v>0</v>
          </cell>
          <cell r="M23">
            <v>2.30728</v>
          </cell>
          <cell r="N23">
            <v>-1.0622</v>
          </cell>
        </row>
        <row r="24">
          <cell r="B24">
            <v>2</v>
          </cell>
          <cell r="C24" t="str">
            <v>ВIННИЦЬКА ОБЛАСТЬ</v>
          </cell>
          <cell r="D24">
            <v>5470928</v>
          </cell>
          <cell r="E24" t="str">
            <v>ЛАДИЖИНСЬКА ТЕПЛОВА ЕЛЕКТРИЧНА СТАНЦIЯ</v>
          </cell>
          <cell r="F24">
            <v>5039.8991900000001</v>
          </cell>
          <cell r="G24">
            <v>5933.0256799999997</v>
          </cell>
          <cell r="H24">
            <v>16411.334599999998</v>
          </cell>
          <cell r="I24">
            <v>19980.4611</v>
          </cell>
          <cell r="J24">
            <v>14047.4354</v>
          </cell>
          <cell r="K24">
            <v>0</v>
          </cell>
          <cell r="L24">
            <v>-4034.1678999999999</v>
          </cell>
          <cell r="M24">
            <v>130.14422999999999</v>
          </cell>
          <cell r="N24">
            <v>-186.74964</v>
          </cell>
        </row>
        <row r="25">
          <cell r="B25">
            <v>2</v>
          </cell>
          <cell r="C25" t="str">
            <v>ВIННИЦЬКА ОБЛАСТЬ</v>
          </cell>
          <cell r="D25">
            <v>5459134</v>
          </cell>
          <cell r="E25" t="str">
            <v>ДЕРЖАВНЕ ПIДПРИЄМСТВО НЕМИРIВСЬКИЙ СПИРТОВИЙ ЗАВОД</v>
          </cell>
          <cell r="F25">
            <v>8774.5196400000004</v>
          </cell>
          <cell r="G25">
            <v>9130.5228499999994</v>
          </cell>
          <cell r="H25">
            <v>11387.8439</v>
          </cell>
          <cell r="I25">
            <v>11637.6098</v>
          </cell>
          <cell r="J25">
            <v>2507.0869400000001</v>
          </cell>
          <cell r="K25">
            <v>0</v>
          </cell>
          <cell r="L25">
            <v>0</v>
          </cell>
          <cell r="M25">
            <v>38.528820000000003</v>
          </cell>
          <cell r="N25">
            <v>-2.28695</v>
          </cell>
        </row>
        <row r="26">
          <cell r="B26">
            <v>2</v>
          </cell>
          <cell r="C26" t="str">
            <v>ВIННИЦЬКА ОБЛАСТЬ</v>
          </cell>
          <cell r="D26">
            <v>3338649</v>
          </cell>
          <cell r="E26" t="str">
            <v>ВIДКРИТЕ АКЦIОНЕРНЕ ТОВАРИСТВО ПО ГАЗОПОСТАЧАННЮ ТА ГАЗИФIКАЦIЇ "ВIННИЦЯГАЗ"</v>
          </cell>
          <cell r="F26">
            <v>8674.1185999999998</v>
          </cell>
          <cell r="G26">
            <v>8678.1565399999999</v>
          </cell>
          <cell r="H26">
            <v>8822.0476099999996</v>
          </cell>
          <cell r="I26">
            <v>8940.8794500000004</v>
          </cell>
          <cell r="J26">
            <v>262.72291000000001</v>
          </cell>
          <cell r="K26">
            <v>0</v>
          </cell>
          <cell r="L26">
            <v>0</v>
          </cell>
          <cell r="M26">
            <v>275.87741999999997</v>
          </cell>
          <cell r="N26">
            <v>90.769630000000006</v>
          </cell>
        </row>
        <row r="27">
          <cell r="B27">
            <v>2</v>
          </cell>
          <cell r="C27" t="str">
            <v>ВIННИЦЬКА ОБЛАСТЬ</v>
          </cell>
          <cell r="D27">
            <v>31255289</v>
          </cell>
          <cell r="E27" t="str">
            <v>ЗАКРИТЕ АКЦIОНЕРНЕ ТОВАРИСТВО "ВIННИЦЬКИЙ ЛIКЕРО-ГОРIЛЧАНИЙ ЗАВОД"</v>
          </cell>
          <cell r="F27">
            <v>3274.5101800000002</v>
          </cell>
          <cell r="G27">
            <v>3436.67886</v>
          </cell>
          <cell r="H27">
            <v>7418.3969999999999</v>
          </cell>
          <cell r="I27">
            <v>8932.67533</v>
          </cell>
          <cell r="J27">
            <v>5495.99647</v>
          </cell>
          <cell r="K27">
            <v>0</v>
          </cell>
          <cell r="L27">
            <v>0</v>
          </cell>
          <cell r="M27">
            <v>1852.7275299999999</v>
          </cell>
          <cell r="N27">
            <v>1258.6565900000001</v>
          </cell>
        </row>
        <row r="28">
          <cell r="B28">
            <v>2</v>
          </cell>
          <cell r="C28" t="str">
            <v>ВIННИЦЬКА ОБЛАСТЬ</v>
          </cell>
          <cell r="D28">
            <v>5513371</v>
          </cell>
          <cell r="E28" t="str">
            <v>ЗАКРИТЕ АКЦIОНЕРНЕ ТОВАРИСТВО "БЕРШАДСЬКИЙ ПИВОКОМБIНАТ"</v>
          </cell>
          <cell r="F28">
            <v>5593.1178499999996</v>
          </cell>
          <cell r="G28">
            <v>6013.5657099999999</v>
          </cell>
          <cell r="H28">
            <v>6935.3707000000004</v>
          </cell>
          <cell r="I28">
            <v>8606.0427799999998</v>
          </cell>
          <cell r="J28">
            <v>2592.4770699999999</v>
          </cell>
          <cell r="K28">
            <v>0</v>
          </cell>
          <cell r="L28">
            <v>0</v>
          </cell>
          <cell r="M28">
            <v>1719.8046099999999</v>
          </cell>
          <cell r="N28">
            <v>1420.3044600000001</v>
          </cell>
        </row>
        <row r="29">
          <cell r="B29">
            <v>2</v>
          </cell>
          <cell r="C29" t="str">
            <v>ВIННИЦЬКА ОБЛАСТЬ</v>
          </cell>
          <cell r="D29">
            <v>32054743</v>
          </cell>
          <cell r="E29" t="str">
            <v>ДОЧIРНЄ ПIДПРИЄМСТВО "ВIННИЦЬКИЙ ОБЛАВТОДОР" ВIДКРИТОГО АКЦIОНЕРНОГО ТОВАРИСТВА"ДЕРЖАВНА АКЦIОНЕРНА КОМПАНIЯ"АВТОМОБIЛЬНI ДОРОГИ УКРАЇНИ"</v>
          </cell>
          <cell r="F29">
            <v>5160.1282099999999</v>
          </cell>
          <cell r="G29">
            <v>5139.9302100000004</v>
          </cell>
          <cell r="H29">
            <v>8285.1556</v>
          </cell>
          <cell r="I29">
            <v>8355.6510999999991</v>
          </cell>
          <cell r="J29">
            <v>3215.7208900000001</v>
          </cell>
          <cell r="K29">
            <v>0</v>
          </cell>
          <cell r="L29">
            <v>0</v>
          </cell>
          <cell r="M29">
            <v>59.845869999999998</v>
          </cell>
          <cell r="N29">
            <v>55.216430000000003</v>
          </cell>
        </row>
        <row r="30">
          <cell r="B30">
            <v>2</v>
          </cell>
          <cell r="C30" t="str">
            <v>ВIННИЦЬКА ОБЛАСТЬ</v>
          </cell>
          <cell r="D30">
            <v>282435</v>
          </cell>
          <cell r="E30" t="str">
            <v>ВIДКРИТЕ АКЦIОНЕРНЕ ТОВАРИСТВО "ГНIВАНСЬКИЙ ЗАВОД СПЕЦЗАЛIЗОБЕТОНУ"</v>
          </cell>
          <cell r="F30">
            <v>5889.9936699999998</v>
          </cell>
          <cell r="G30">
            <v>6844.80296</v>
          </cell>
          <cell r="H30">
            <v>6716.6988199999996</v>
          </cell>
          <cell r="I30">
            <v>6824.4013199999999</v>
          </cell>
          <cell r="J30">
            <v>-20.40164</v>
          </cell>
          <cell r="K30">
            <v>0</v>
          </cell>
          <cell r="L30">
            <v>0</v>
          </cell>
          <cell r="M30">
            <v>33.110790000000001</v>
          </cell>
          <cell r="N30">
            <v>33.033720000000002</v>
          </cell>
        </row>
        <row r="31">
          <cell r="B31">
            <v>2</v>
          </cell>
          <cell r="C31" t="str">
            <v>ВIННИЦЬКА ОБЛАСТЬ</v>
          </cell>
          <cell r="D31">
            <v>13318821</v>
          </cell>
          <cell r="E31" t="str">
            <v>- НАУКОВО-ВИРОБНИЧЕ ПIДПРИЄМСТВО "ГАММА"</v>
          </cell>
          <cell r="F31">
            <v>4434.5764499999996</v>
          </cell>
          <cell r="G31">
            <v>4711.4871899999998</v>
          </cell>
          <cell r="H31">
            <v>6366.2776999999996</v>
          </cell>
          <cell r="I31">
            <v>6660.87428</v>
          </cell>
          <cell r="J31">
            <v>1949.3870899999999</v>
          </cell>
          <cell r="K31">
            <v>0</v>
          </cell>
          <cell r="L31">
            <v>0</v>
          </cell>
          <cell r="M31">
            <v>17.559460000000001</v>
          </cell>
          <cell r="N31">
            <v>-13.1387</v>
          </cell>
        </row>
        <row r="32">
          <cell r="B32">
            <v>2</v>
          </cell>
          <cell r="C32" t="str">
            <v>ВIННИЦЬКА ОБЛАСТЬ</v>
          </cell>
          <cell r="D32">
            <v>1057491</v>
          </cell>
          <cell r="E32" t="str">
            <v>ДЕРЖАВНЕ ПIДПРИЄМСТВО "ВIННИЦЯТРАНСПРИЛАД"</v>
          </cell>
          <cell r="F32">
            <v>5223.7796600000001</v>
          </cell>
          <cell r="G32">
            <v>5223.6567599999998</v>
          </cell>
          <cell r="H32">
            <v>6120.50324</v>
          </cell>
          <cell r="I32">
            <v>6412.4857599999996</v>
          </cell>
          <cell r="J32">
            <v>1188.829</v>
          </cell>
          <cell r="K32">
            <v>0</v>
          </cell>
          <cell r="L32">
            <v>0</v>
          </cell>
          <cell r="M32">
            <v>295.98029000000002</v>
          </cell>
          <cell r="N32">
            <v>291.98252000000002</v>
          </cell>
        </row>
        <row r="33">
          <cell r="B33">
            <v>2</v>
          </cell>
          <cell r="C33" t="str">
            <v>ВIННИЦЬКА ОБЛАСТЬ</v>
          </cell>
          <cell r="D33">
            <v>3338633</v>
          </cell>
          <cell r="E33" t="str">
            <v>ВIННИЦЬКЕ ОБЛАСНЕ КОМУНАЛЬНЕ ПIДПРИЄМСТВО ТЕПЛОВИХ МЕРЕЖ "ВIННИЦЯТЕПЛОКОМУНЕНЕРГО"</v>
          </cell>
          <cell r="F33">
            <v>1456.95877</v>
          </cell>
          <cell r="G33">
            <v>4998.9466000000002</v>
          </cell>
          <cell r="H33">
            <v>3935.2608700000001</v>
          </cell>
          <cell r="I33">
            <v>6206.9026199999998</v>
          </cell>
          <cell r="J33">
            <v>1207.9560200000001</v>
          </cell>
          <cell r="K33">
            <v>188.06229999999999</v>
          </cell>
          <cell r="L33">
            <v>-1718.2211</v>
          </cell>
          <cell r="M33">
            <v>0.84048</v>
          </cell>
          <cell r="N33">
            <v>-0.02</v>
          </cell>
        </row>
        <row r="34">
          <cell r="B34">
            <v>2</v>
          </cell>
          <cell r="C34" t="str">
            <v>ВIННИЦЬКА ОБЛАСТЬ</v>
          </cell>
          <cell r="D34">
            <v>21725012</v>
          </cell>
          <cell r="E34" t="str">
            <v>ПIВДЕННО-ЗАХIДНА ЕЛЕКТРОЕНЕРГЕТИЧНА СИСТЕМА ДЕРЖАВНОГО ПIДПРИЄМСТВА "НАЦIОНАЛЬНА ЕНЕРГЕТИЧНА КОМПАНIЯ "УКРЕНЕРГО"</v>
          </cell>
          <cell r="F34">
            <v>3448.6104</v>
          </cell>
          <cell r="G34">
            <v>3448.6054300000001</v>
          </cell>
          <cell r="H34">
            <v>6172.0212300000003</v>
          </cell>
          <cell r="I34">
            <v>6172.0511999999999</v>
          </cell>
          <cell r="J34">
            <v>2723.4457699999998</v>
          </cell>
          <cell r="K34">
            <v>0</v>
          </cell>
          <cell r="L34">
            <v>0</v>
          </cell>
          <cell r="M34">
            <v>5.0950000000000002E-2</v>
          </cell>
          <cell r="N34">
            <v>2.997E-2</v>
          </cell>
        </row>
        <row r="35">
          <cell r="B35">
            <v>2</v>
          </cell>
          <cell r="C35" t="str">
            <v>ВIННИЦЬКА ОБЛАСТЬ</v>
          </cell>
          <cell r="D35">
            <v>1057545</v>
          </cell>
          <cell r="E35" t="str">
            <v>ТОВАРИСТВО З ОБМЕЖЕНОЮ ВIДПОВIДАЛЬНIСТЮ ЖМЕРИНСЬКЕ ПIДПРИЄМСТВО "ЕКСПРЕС"</v>
          </cell>
          <cell r="F35">
            <v>7984.1029799999997</v>
          </cell>
          <cell r="G35">
            <v>7989.95424</v>
          </cell>
          <cell r="H35">
            <v>6050.6959399999996</v>
          </cell>
          <cell r="I35">
            <v>6166.5116900000003</v>
          </cell>
          <cell r="J35">
            <v>-1823.4426000000001</v>
          </cell>
          <cell r="K35">
            <v>0</v>
          </cell>
          <cell r="L35">
            <v>0</v>
          </cell>
          <cell r="M35">
            <v>108.73569000000001</v>
          </cell>
          <cell r="N35">
            <v>105.75587</v>
          </cell>
        </row>
        <row r="36">
          <cell r="B36">
            <v>2</v>
          </cell>
          <cell r="C36" t="str">
            <v>ВIННИЦЬКА ОБЛАСТЬ</v>
          </cell>
          <cell r="D36">
            <v>13307734</v>
          </cell>
          <cell r="E36" t="str">
            <v>ПРИВАТНЕ ПIДПРИЄМСТВО "ПРИВАТНЕ МАЛЕ ПIДПРИЄМСТВО ВИРОБНИЧА ФIРМА "ПАНДА"</v>
          </cell>
          <cell r="F36">
            <v>5441.76901</v>
          </cell>
          <cell r="G36">
            <v>5425.1359599999996</v>
          </cell>
          <cell r="H36">
            <v>6071.4087099999997</v>
          </cell>
          <cell r="I36">
            <v>6094.7245000000003</v>
          </cell>
          <cell r="J36">
            <v>669.58853999999997</v>
          </cell>
          <cell r="K36">
            <v>0</v>
          </cell>
          <cell r="L36">
            <v>0</v>
          </cell>
          <cell r="M36">
            <v>2.1655700000000002</v>
          </cell>
          <cell r="N36">
            <v>-4.0749599999999999</v>
          </cell>
        </row>
        <row r="37">
          <cell r="B37">
            <v>2</v>
          </cell>
          <cell r="C37" t="str">
            <v>ВIННИЦЬКА ОБЛАСТЬ</v>
          </cell>
          <cell r="D37">
            <v>13333298</v>
          </cell>
          <cell r="E37" t="str">
            <v>ПРИВАТНЕ ПIДПРИЄМСТВО "КРЯЖ"</v>
          </cell>
          <cell r="F37">
            <v>2926.3691100000001</v>
          </cell>
          <cell r="G37">
            <v>2925.6991800000001</v>
          </cell>
          <cell r="H37">
            <v>4894.8253699999996</v>
          </cell>
          <cell r="I37">
            <v>4859.8062099999997</v>
          </cell>
          <cell r="J37">
            <v>1934.1070299999999</v>
          </cell>
          <cell r="K37">
            <v>0</v>
          </cell>
          <cell r="L37">
            <v>0</v>
          </cell>
          <cell r="M37">
            <v>1.81603</v>
          </cell>
          <cell r="N37">
            <v>1.49794</v>
          </cell>
        </row>
        <row r="38">
          <cell r="B38">
            <v>2</v>
          </cell>
          <cell r="C38" t="str">
            <v>ВIННИЦЬКА ОБЛАСТЬ</v>
          </cell>
          <cell r="D38">
            <v>23063575</v>
          </cell>
          <cell r="E38" t="str">
            <v>ФIРМА "ЛЮСТДОРФ" У ФОРМI ТОВАРИСТВА З ОБМЕЖЕНОЮ ВIДПОВIДАЛЬНIСТЮ</v>
          </cell>
          <cell r="F38">
            <v>2662.2392100000002</v>
          </cell>
          <cell r="G38">
            <v>2678.4119900000001</v>
          </cell>
          <cell r="H38">
            <v>4242.9326000000001</v>
          </cell>
          <cell r="I38">
            <v>4332.8448099999996</v>
          </cell>
          <cell r="J38">
            <v>1654.43282</v>
          </cell>
          <cell r="K38">
            <v>0</v>
          </cell>
          <cell r="L38">
            <v>0</v>
          </cell>
          <cell r="M38">
            <v>12.34056</v>
          </cell>
          <cell r="N38">
            <v>11.731719999999999</v>
          </cell>
        </row>
        <row r="39">
          <cell r="B39">
            <v>2</v>
          </cell>
          <cell r="C39" t="str">
            <v>ВIННИЦЬКА ОБЛАСТЬ</v>
          </cell>
          <cell r="D39">
            <v>20112362</v>
          </cell>
          <cell r="E39" t="str">
            <v>СПIЛЬНЕ УКРАЇНСЬКЕ-IСПАНСЬКЕ ПIДПРИЄМСТВО У ФОРМI ТОВАРИСТВА З ОБМЕЖЕНОЮ ВIДПОВIДАЛЬНIСТЮ "СПЕРКО УКРАЇНА"</v>
          </cell>
          <cell r="F39">
            <v>3660.2724499999999</v>
          </cell>
          <cell r="G39">
            <v>3315.2375099999999</v>
          </cell>
          <cell r="H39">
            <v>4081.79277</v>
          </cell>
          <cell r="I39">
            <v>4121.5795900000003</v>
          </cell>
          <cell r="J39">
            <v>806.34208000000001</v>
          </cell>
          <cell r="K39">
            <v>0</v>
          </cell>
          <cell r="L39">
            <v>0</v>
          </cell>
          <cell r="M39">
            <v>1.2297400000000001</v>
          </cell>
          <cell r="N39">
            <v>1.05871</v>
          </cell>
        </row>
        <row r="40">
          <cell r="B40">
            <v>2</v>
          </cell>
          <cell r="C40" t="str">
            <v>ВIННИЦЬКА ОБЛАСТЬ</v>
          </cell>
          <cell r="D40">
            <v>2583187</v>
          </cell>
          <cell r="E40" t="str">
            <v>ДОЧIРНЄ ПIДПРИЄМСТВО "КЛIНIЧНИЙ САНАТОРIЙ "ХМIЛЬНИК"" ЗАКРИТОГО АКЦIОНЕРНОГО ТОВАРИСТВА ЛIКУВАЛЬНО-ОЗДОРОВЧИХ ЗАКЛАДIВ "УКРПРОФОЗДОРОВНИЦЯ "УКРПРОФОЗ</v>
          </cell>
          <cell r="F40">
            <v>3564.94245</v>
          </cell>
          <cell r="G40">
            <v>3615.1725000000001</v>
          </cell>
          <cell r="H40">
            <v>3648.0764600000002</v>
          </cell>
          <cell r="I40">
            <v>3828.2938600000002</v>
          </cell>
          <cell r="J40">
            <v>213.12136000000001</v>
          </cell>
          <cell r="K40">
            <v>0</v>
          </cell>
          <cell r="L40">
            <v>0</v>
          </cell>
          <cell r="M40">
            <v>237.39308</v>
          </cell>
          <cell r="N40">
            <v>177.81267</v>
          </cell>
        </row>
        <row r="41">
          <cell r="B41">
            <v>2</v>
          </cell>
          <cell r="C41" t="str">
            <v>ВIННИЦЬКА ОБЛАСТЬ</v>
          </cell>
          <cell r="D41">
            <v>24895253</v>
          </cell>
          <cell r="E41" t="str">
            <v>ТОВАРИСТВО З ОБМЕЖЕНОЮ ВIДПОВIДАЛЬНIСТЮ "ЕНЕРГОIНВЕСТ"</v>
          </cell>
          <cell r="F41">
            <v>3159.3332</v>
          </cell>
          <cell r="G41">
            <v>3159.67724</v>
          </cell>
          <cell r="H41">
            <v>3549.0877099999998</v>
          </cell>
          <cell r="I41">
            <v>3567.0319</v>
          </cell>
          <cell r="J41">
            <v>407.35466000000002</v>
          </cell>
          <cell r="K41">
            <v>0</v>
          </cell>
          <cell r="L41">
            <v>0</v>
          </cell>
          <cell r="M41">
            <v>126.95507000000001</v>
          </cell>
          <cell r="N41">
            <v>14.35868</v>
          </cell>
        </row>
        <row r="42">
          <cell r="B42">
            <v>3</v>
          </cell>
          <cell r="C42" t="str">
            <v>ВОЛИНСЬКА ОБЛАСТЬ</v>
          </cell>
          <cell r="D42">
            <v>5808592</v>
          </cell>
          <cell r="E42" t="str">
            <v>ВIДКРИТЕ АКЦIОНЕРНЕ ТОВАРИСТВО "ЛУЦЬКИЙ АВТОМОБIЛЬНИЙ ЗАВОД"</v>
          </cell>
          <cell r="F42">
            <v>27048.831699999999</v>
          </cell>
          <cell r="G42">
            <v>26814.5651</v>
          </cell>
          <cell r="H42">
            <v>113269.266</v>
          </cell>
          <cell r="I42">
            <v>114317.008</v>
          </cell>
          <cell r="J42">
            <v>87502.4427</v>
          </cell>
          <cell r="K42">
            <v>0</v>
          </cell>
          <cell r="L42">
            <v>0</v>
          </cell>
          <cell r="M42">
            <v>1125.1409699999999</v>
          </cell>
          <cell r="N42">
            <v>966.99726999999996</v>
          </cell>
        </row>
        <row r="43">
          <cell r="B43">
            <v>3</v>
          </cell>
          <cell r="C43" t="str">
            <v>ВОЛИНСЬКА ОБЛАСТЬ</v>
          </cell>
          <cell r="D43">
            <v>5515312</v>
          </cell>
          <cell r="E43" t="str">
            <v>ДЕРЖАВНЕ ПIДПРИЄМСТВО ЛУЦЬКИЙ СПИРТОГОРIЛЧАНИЙ КОМБIНАТ</v>
          </cell>
          <cell r="F43">
            <v>46426.877</v>
          </cell>
          <cell r="G43">
            <v>53218.9787</v>
          </cell>
          <cell r="H43">
            <v>79294.16</v>
          </cell>
          <cell r="I43">
            <v>76246.115699999995</v>
          </cell>
          <cell r="J43">
            <v>23027.136999999999</v>
          </cell>
          <cell r="K43">
            <v>0</v>
          </cell>
          <cell r="L43">
            <v>0</v>
          </cell>
          <cell r="M43">
            <v>12351.4843</v>
          </cell>
          <cell r="N43">
            <v>-3939.6891000000001</v>
          </cell>
        </row>
        <row r="44">
          <cell r="B44">
            <v>3</v>
          </cell>
          <cell r="C44" t="str">
            <v>ВОЛИНСЬКА ОБЛАСТЬ</v>
          </cell>
          <cell r="D44">
            <v>20134889</v>
          </cell>
          <cell r="E44" t="str">
            <v>ВIДКРИТЕ АКЦIОНЕРНЕ ТОВАРИСТВО "ВОЛИНЬХОЛДIНГ"</v>
          </cell>
          <cell r="F44">
            <v>39930.203200000004</v>
          </cell>
          <cell r="G44">
            <v>40019.712899999999</v>
          </cell>
          <cell r="H44">
            <v>50177.818500000001</v>
          </cell>
          <cell r="I44">
            <v>50222.156799999997</v>
          </cell>
          <cell r="J44">
            <v>10202.4439</v>
          </cell>
          <cell r="K44">
            <v>0</v>
          </cell>
          <cell r="L44">
            <v>0</v>
          </cell>
          <cell r="M44">
            <v>138.30598000000001</v>
          </cell>
          <cell r="N44">
            <v>31.454879999999999</v>
          </cell>
        </row>
        <row r="45">
          <cell r="B45">
            <v>3</v>
          </cell>
          <cell r="C45" t="str">
            <v>ВОЛИНСЬКА ОБЛАСТЬ</v>
          </cell>
          <cell r="D45">
            <v>21742251</v>
          </cell>
          <cell r="E45" t="str">
            <v>ПIДПРИЄМСТВО "ВОЛИНЬАВТОМОТОСЕРВIС"</v>
          </cell>
          <cell r="F45">
            <v>12670.559800000001</v>
          </cell>
          <cell r="G45">
            <v>9190.53989</v>
          </cell>
          <cell r="H45">
            <v>34189.909099999997</v>
          </cell>
          <cell r="I45">
            <v>34276.081599999998</v>
          </cell>
          <cell r="J45">
            <v>25085.541700000002</v>
          </cell>
          <cell r="K45">
            <v>0</v>
          </cell>
          <cell r="L45">
            <v>0</v>
          </cell>
          <cell r="M45">
            <v>6.6844999999999999</v>
          </cell>
          <cell r="N45">
            <v>-0.13067999999999999</v>
          </cell>
        </row>
        <row r="46">
          <cell r="B46">
            <v>3</v>
          </cell>
          <cell r="C46" t="str">
            <v>ВОЛИНСЬКА ОБЛАСТЬ</v>
          </cell>
          <cell r="D46">
            <v>131512</v>
          </cell>
          <cell r="E46" t="str">
            <v>ВIДКРИТЕ АКЦIОНЕРНЕ ТОВАРИСТВО "ВОЛИНЬОБЛЕНЕРГО"</v>
          </cell>
          <cell r="F46">
            <v>10211.080400000001</v>
          </cell>
          <cell r="G46">
            <v>9322.0906599999998</v>
          </cell>
          <cell r="H46">
            <v>20934.977500000001</v>
          </cell>
          <cell r="I46">
            <v>22104.2834</v>
          </cell>
          <cell r="J46">
            <v>12782.1927</v>
          </cell>
          <cell r="K46">
            <v>121.30656999999999</v>
          </cell>
          <cell r="L46">
            <v>-731.20343000000003</v>
          </cell>
          <cell r="M46">
            <v>32.523040000000002</v>
          </cell>
          <cell r="N46">
            <v>21.29964</v>
          </cell>
        </row>
        <row r="47">
          <cell r="B47">
            <v>3</v>
          </cell>
          <cell r="C47" t="str">
            <v>ВОЛИНСЬКА ОБЛАСТЬ</v>
          </cell>
          <cell r="D47">
            <v>21751578</v>
          </cell>
          <cell r="E47" t="str">
            <v>СПIЛЬНЕ УКРАЇНСЬКО-ПОЛЬСЬКЕ ПIДПРИЄМСТВО У ФОРМI ТОВАРИСТВА З ОБМЕЖЕНОЮ ВIДПОВIДАЛЬНIСТЮ "МОДЕРН-ЕКСПО"</v>
          </cell>
          <cell r="F47">
            <v>6510.4611100000002</v>
          </cell>
          <cell r="G47">
            <v>6499.11492</v>
          </cell>
          <cell r="H47">
            <v>7671.8115799999996</v>
          </cell>
          <cell r="I47">
            <v>8607.5961200000002</v>
          </cell>
          <cell r="J47">
            <v>2108.4812000000002</v>
          </cell>
          <cell r="K47">
            <v>0</v>
          </cell>
          <cell r="L47">
            <v>0</v>
          </cell>
          <cell r="M47">
            <v>931.13914</v>
          </cell>
          <cell r="N47">
            <v>930.89936999999998</v>
          </cell>
        </row>
        <row r="48">
          <cell r="B48">
            <v>3</v>
          </cell>
          <cell r="C48" t="str">
            <v>ВОЛИНСЬКА ОБЛАСТЬ</v>
          </cell>
          <cell r="D48">
            <v>8029701</v>
          </cell>
          <cell r="E48" t="str">
            <v>ДЕРЖАВНЕ ПIДПРИЄМСТВО МIНIСТЕРСТВА ОБОРОНИ УКРАЇНИ "ЛУЦЬКИЙ РЕМОНТНИЙ ЗАВОД "МОТОР"</v>
          </cell>
          <cell r="F48">
            <v>6053.5470999999998</v>
          </cell>
          <cell r="G48">
            <v>5568.2383900000004</v>
          </cell>
          <cell r="H48">
            <v>7966.8024100000002</v>
          </cell>
          <cell r="I48">
            <v>7015.5474299999996</v>
          </cell>
          <cell r="J48">
            <v>1447.3090400000001</v>
          </cell>
          <cell r="K48">
            <v>0</v>
          </cell>
          <cell r="L48">
            <v>0</v>
          </cell>
          <cell r="M48">
            <v>1894.8492900000001</v>
          </cell>
          <cell r="N48">
            <v>-986.79956000000004</v>
          </cell>
        </row>
        <row r="49">
          <cell r="B49">
            <v>3</v>
          </cell>
          <cell r="C49" t="str">
            <v>ВОЛИНСЬКА ОБЛАСТЬ</v>
          </cell>
          <cell r="D49">
            <v>225644</v>
          </cell>
          <cell r="E49" t="str">
            <v>ВIДКРИТЕ АКЦIОНЕРНЕ ТОВАРИСТВО "ЕЛЕКТРОТЕРМОМЕТРIЯ"</v>
          </cell>
          <cell r="F49">
            <v>6217.3290699999998</v>
          </cell>
          <cell r="G49">
            <v>6208.76595</v>
          </cell>
          <cell r="H49">
            <v>5996.9683699999996</v>
          </cell>
          <cell r="I49">
            <v>6026.7209599999996</v>
          </cell>
          <cell r="J49">
            <v>-182.04499000000001</v>
          </cell>
          <cell r="K49">
            <v>0</v>
          </cell>
          <cell r="L49">
            <v>0</v>
          </cell>
          <cell r="M49">
            <v>25.916979999999999</v>
          </cell>
          <cell r="N49">
            <v>25.478280000000002</v>
          </cell>
        </row>
        <row r="50">
          <cell r="B50">
            <v>3</v>
          </cell>
          <cell r="C50" t="str">
            <v>ВОЛИНСЬКА ОБЛАСТЬ</v>
          </cell>
          <cell r="D50">
            <v>32269816</v>
          </cell>
          <cell r="E50" t="str">
            <v>ТОВАРИСТВО З ОБМЕЖЕНОЮ ВIДПОВIДАЛЬНIСТЮ "КОНТИНIУМ-УКР-РЕСУРС"</v>
          </cell>
          <cell r="F50">
            <v>3924.05422</v>
          </cell>
          <cell r="G50">
            <v>6114.76</v>
          </cell>
          <cell r="H50">
            <v>5902.6043799999998</v>
          </cell>
          <cell r="I50">
            <v>5750.6704499999996</v>
          </cell>
          <cell r="J50">
            <v>-364.08954999999997</v>
          </cell>
          <cell r="K50">
            <v>0</v>
          </cell>
          <cell r="L50">
            <v>0</v>
          </cell>
          <cell r="M50">
            <v>3837.0926100000001</v>
          </cell>
          <cell r="N50">
            <v>-151.93394000000001</v>
          </cell>
        </row>
        <row r="51">
          <cell r="B51">
            <v>3</v>
          </cell>
          <cell r="C51" t="str">
            <v>ВОЛИНСЬКА ОБЛАСТЬ</v>
          </cell>
          <cell r="D51">
            <v>32035139</v>
          </cell>
          <cell r="E51" t="str">
            <v>ДОЧIРНЄ ПIДПРИЄМСТВО "ВОЛИНСЬКИЙ ОБЛАВТОДОР" ВIДКРИТОГО АКЦIОНЕРНОГО ТОВАРИСТВА "ДЕРЖАВНА АКЦIОНЕРНА КОМПАНIЯ "АВТОМОБIЛЬНI ДОРОГИ УКРАЇНИ"</v>
          </cell>
          <cell r="F51">
            <v>3288.0900299999998</v>
          </cell>
          <cell r="G51">
            <v>3314.6813699999998</v>
          </cell>
          <cell r="H51">
            <v>4935.5968599999997</v>
          </cell>
          <cell r="I51">
            <v>4945.6299200000003</v>
          </cell>
          <cell r="J51">
            <v>1630.9485500000001</v>
          </cell>
          <cell r="K51">
            <v>0</v>
          </cell>
          <cell r="L51">
            <v>0</v>
          </cell>
          <cell r="M51">
            <v>55.832729999999998</v>
          </cell>
          <cell r="N51">
            <v>-0.13900000000000001</v>
          </cell>
        </row>
        <row r="52">
          <cell r="B52">
            <v>3</v>
          </cell>
          <cell r="C52" t="str">
            <v>ВОЛИНСЬКА ОБЛАСТЬ</v>
          </cell>
          <cell r="D52">
            <v>30391925</v>
          </cell>
          <cell r="E52" t="str">
            <v>ДЕРЖАВНЕ КОМУНАЛЬНЕ ПIДПРИЄМСТВО "ЛУЦЬКТЕПЛО"</v>
          </cell>
          <cell r="F52">
            <v>5233.4986900000004</v>
          </cell>
          <cell r="G52">
            <v>5480.4005800000004</v>
          </cell>
          <cell r="H52">
            <v>4165.5438199999999</v>
          </cell>
          <cell r="I52">
            <v>4851.0080900000003</v>
          </cell>
          <cell r="J52">
            <v>-629.39248999999995</v>
          </cell>
          <cell r="K52">
            <v>0</v>
          </cell>
          <cell r="L52">
            <v>0</v>
          </cell>
          <cell r="M52">
            <v>679.00279</v>
          </cell>
          <cell r="N52">
            <v>675.53219999999999</v>
          </cell>
        </row>
        <row r="53">
          <cell r="B53">
            <v>3</v>
          </cell>
          <cell r="C53" t="str">
            <v>ВОЛИНСЬКА ОБЛАСТЬ</v>
          </cell>
          <cell r="D53">
            <v>19233095</v>
          </cell>
          <cell r="E53" t="str">
            <v>ТОВАРИСТВО З ОБМЕЖЕНОЮ ВIДПОВIДАЛЬНIСТЮ КОМЕРЦIЙНИЙ БАНК "ЗАХIДIНКОМБАНК"</v>
          </cell>
          <cell r="F53">
            <v>3558.4594000000002</v>
          </cell>
          <cell r="G53">
            <v>3554.2645299999999</v>
          </cell>
          <cell r="H53">
            <v>4508.8589400000001</v>
          </cell>
          <cell r="I53">
            <v>4510.6342400000003</v>
          </cell>
          <cell r="J53">
            <v>956.36971000000005</v>
          </cell>
          <cell r="K53">
            <v>0</v>
          </cell>
          <cell r="L53">
            <v>0</v>
          </cell>
          <cell r="M53">
            <v>2.5807500000000001</v>
          </cell>
          <cell r="N53">
            <v>1.7363900000000001</v>
          </cell>
        </row>
        <row r="54">
          <cell r="B54">
            <v>3</v>
          </cell>
          <cell r="C54" t="str">
            <v>ВОЛИНСЬКА ОБЛАСТЬ</v>
          </cell>
          <cell r="D54">
            <v>32365965</v>
          </cell>
          <cell r="E54" t="str">
            <v>ДЕРЖАВНЕ ПIДПРИЄМСТВО "ВОЛИНЬВУГIЛЛЯ"</v>
          </cell>
          <cell r="F54">
            <v>11928.5455</v>
          </cell>
          <cell r="G54">
            <v>5510.61031</v>
          </cell>
          <cell r="H54">
            <v>-1017.9791</v>
          </cell>
          <cell r="I54">
            <v>4130.4480999999996</v>
          </cell>
          <cell r="J54">
            <v>-1380.1622</v>
          </cell>
          <cell r="K54">
            <v>10497.004000000001</v>
          </cell>
          <cell r="L54">
            <v>-4945.03</v>
          </cell>
          <cell r="M54">
            <v>6.6036400000000004</v>
          </cell>
          <cell r="N54">
            <v>6.5539100000000001</v>
          </cell>
        </row>
        <row r="55">
          <cell r="B55">
            <v>3</v>
          </cell>
          <cell r="C55" t="str">
            <v>ВОЛИНСЬКА ОБЛАСТЬ</v>
          </cell>
          <cell r="D55">
            <v>21746726</v>
          </cell>
          <cell r="E55" t="str">
            <v>СПIЛЬНЕ УКРАЇНСЬКО-СЛОВАЦЬКЕ ПIДПРИЄМСТВО АКЦIОНЕРНЕ ТОВАРИСТВО ЗАКРИТОГО ТИПУ "ВОЛИНЬПАК"</v>
          </cell>
          <cell r="F55">
            <v>3101.3835100000001</v>
          </cell>
          <cell r="G55">
            <v>3194.3741300000002</v>
          </cell>
          <cell r="H55">
            <v>3478.3318800000002</v>
          </cell>
          <cell r="I55">
            <v>4061.73288</v>
          </cell>
          <cell r="J55">
            <v>867.35874999999999</v>
          </cell>
          <cell r="K55">
            <v>0</v>
          </cell>
          <cell r="L55">
            <v>0</v>
          </cell>
          <cell r="M55">
            <v>209.14322999999999</v>
          </cell>
          <cell r="N55">
            <v>208.40100000000001</v>
          </cell>
        </row>
        <row r="56">
          <cell r="B56">
            <v>3</v>
          </cell>
          <cell r="C56" t="str">
            <v>ВОЛИНСЬКА ОБЛАСТЬ</v>
          </cell>
          <cell r="D56">
            <v>30248307</v>
          </cell>
          <cell r="E56" t="str">
            <v>ВIДКРИТЕ АКЦIОНЕРНЕ ТОВАРИСТВО "ЛУЦЬКСАНТЕХМОНТАЖ N 536"</v>
          </cell>
          <cell r="F56">
            <v>3853.7510400000001</v>
          </cell>
          <cell r="G56">
            <v>3839.4509400000002</v>
          </cell>
          <cell r="H56">
            <v>3756.9949000000001</v>
          </cell>
          <cell r="I56">
            <v>3972.17391</v>
          </cell>
          <cell r="J56">
            <v>132.72297</v>
          </cell>
          <cell r="K56">
            <v>0</v>
          </cell>
          <cell r="L56">
            <v>0</v>
          </cell>
          <cell r="M56">
            <v>241.40565000000001</v>
          </cell>
          <cell r="N56">
            <v>215.17901000000001</v>
          </cell>
        </row>
        <row r="57">
          <cell r="B57">
            <v>3</v>
          </cell>
          <cell r="C57" t="str">
            <v>ВОЛИНСЬКА ОБЛАСТЬ</v>
          </cell>
          <cell r="D57">
            <v>13356951</v>
          </cell>
          <cell r="E57" t="str">
            <v>ЗАКРИТЕ АКЦIОНЕРНЕ ТОВАРИСТВО "ВОЛИНСЬКА ФОНДОВА КОМПАНIЯ"</v>
          </cell>
          <cell r="F57">
            <v>678.14309000000003</v>
          </cell>
          <cell r="G57">
            <v>706.21190000000001</v>
          </cell>
          <cell r="H57">
            <v>3635.10725</v>
          </cell>
          <cell r="I57">
            <v>3674.3624199999999</v>
          </cell>
          <cell r="J57">
            <v>2968.1505200000001</v>
          </cell>
          <cell r="K57">
            <v>0</v>
          </cell>
          <cell r="L57">
            <v>0</v>
          </cell>
          <cell r="M57">
            <v>80.133690000000001</v>
          </cell>
          <cell r="N57">
            <v>39.124960000000002</v>
          </cell>
        </row>
        <row r="58">
          <cell r="B58">
            <v>3</v>
          </cell>
          <cell r="C58" t="str">
            <v>ВОЛИНСЬКА ОБЛАСТЬ</v>
          </cell>
          <cell r="D58">
            <v>32650231</v>
          </cell>
          <cell r="E58" t="str">
            <v>ТОВАРИСТВО З ОБМЕЖЕНОЮ ВIДПОВIДАЛЬНIСТЮ "ГIППО"</v>
          </cell>
          <cell r="F58">
            <v>323.53532999999999</v>
          </cell>
          <cell r="G58">
            <v>214.71843999999999</v>
          </cell>
          <cell r="H58">
            <v>2453.15994</v>
          </cell>
          <cell r="I58">
            <v>2754.1399000000001</v>
          </cell>
          <cell r="J58">
            <v>2539.42146</v>
          </cell>
          <cell r="K58">
            <v>0</v>
          </cell>
          <cell r="L58">
            <v>-3.3800000000000002E-3</v>
          </cell>
          <cell r="M58">
            <v>279.56328999999999</v>
          </cell>
          <cell r="N58">
            <v>278.36979000000002</v>
          </cell>
        </row>
        <row r="59">
          <cell r="B59">
            <v>3</v>
          </cell>
          <cell r="C59" t="str">
            <v>ВОЛИНСЬКА ОБЛАСТЬ</v>
          </cell>
          <cell r="D59">
            <v>31401373</v>
          </cell>
          <cell r="E59" t="str">
            <v>ТОВАРИСТВО З ОБМЕЖЕНОЮ ВIДПОВIДАЛЬНIСТЮ "СМП"</v>
          </cell>
          <cell r="F59">
            <v>2091.46101</v>
          </cell>
          <cell r="G59">
            <v>1600.92542</v>
          </cell>
          <cell r="H59">
            <v>2306.5589</v>
          </cell>
          <cell r="I59">
            <v>2753.7522800000002</v>
          </cell>
          <cell r="J59">
            <v>1152.8268599999999</v>
          </cell>
          <cell r="K59">
            <v>0</v>
          </cell>
          <cell r="L59">
            <v>0</v>
          </cell>
          <cell r="M59">
            <v>429.42380000000003</v>
          </cell>
          <cell r="N59">
            <v>423.42935</v>
          </cell>
        </row>
        <row r="60">
          <cell r="B60">
            <v>3</v>
          </cell>
          <cell r="C60" t="str">
            <v>ВОЛИНСЬКА ОБЛАСТЬ</v>
          </cell>
          <cell r="D60">
            <v>3339459</v>
          </cell>
          <cell r="E60" t="str">
            <v>ПО ГАЗОПОСТАЧАННЮ ТА ГАЗИФIКАЦIЇ "ВОЛИНЬГАЗ"</v>
          </cell>
          <cell r="F60">
            <v>4934.4094999999998</v>
          </cell>
          <cell r="G60">
            <v>1402.7673299999999</v>
          </cell>
          <cell r="H60">
            <v>-46.821829999999999</v>
          </cell>
          <cell r="I60">
            <v>2656.56864</v>
          </cell>
          <cell r="J60">
            <v>1253.8013100000001</v>
          </cell>
          <cell r="K60">
            <v>0</v>
          </cell>
          <cell r="L60">
            <v>-3506.6862000000001</v>
          </cell>
          <cell r="M60">
            <v>278.65836999999999</v>
          </cell>
          <cell r="N60">
            <v>266.36446999999998</v>
          </cell>
        </row>
        <row r="61">
          <cell r="B61">
            <v>3</v>
          </cell>
          <cell r="C61" t="str">
            <v>ВОЛИНСЬКА ОБЛАСТЬ</v>
          </cell>
          <cell r="D61">
            <v>3339489</v>
          </cell>
          <cell r="E61" t="str">
            <v>КОМУНАЛЬНЕ ПIДПРИЄМСТВО "ЛУЦЬКВОДОКАНАЛ"</v>
          </cell>
          <cell r="F61">
            <v>3830.76388</v>
          </cell>
          <cell r="G61">
            <v>3132.99269</v>
          </cell>
          <cell r="H61">
            <v>2290.0929000000001</v>
          </cell>
          <cell r="I61">
            <v>2559.3429900000001</v>
          </cell>
          <cell r="J61">
            <v>-573.64970000000005</v>
          </cell>
          <cell r="K61">
            <v>721.85262</v>
          </cell>
          <cell r="L61">
            <v>-198.94022000000001</v>
          </cell>
          <cell r="M61">
            <v>5.0553699999999999</v>
          </cell>
          <cell r="N61">
            <v>0.12497999999999999</v>
          </cell>
        </row>
        <row r="62">
          <cell r="B62">
            <v>4</v>
          </cell>
          <cell r="C62" t="str">
            <v>ДНIПРОПЕТРОВСЬКА ОБЛАСТЬ</v>
          </cell>
          <cell r="D62">
            <v>1073828</v>
          </cell>
          <cell r="E62" t="str">
            <v>ДЕРЖАВНЕ ПIДПРИЄМСТВО "ПРИДНIПРОВСЬКА ЗАЛIЗНИЦЯ"</v>
          </cell>
          <cell r="F62">
            <v>827260.55299999996</v>
          </cell>
          <cell r="G62">
            <v>827296.78300000005</v>
          </cell>
          <cell r="H62">
            <v>743313.49100000004</v>
          </cell>
          <cell r="I62">
            <v>793873.91200000001</v>
          </cell>
          <cell r="J62">
            <v>-33422.870000000003</v>
          </cell>
          <cell r="K62">
            <v>0</v>
          </cell>
          <cell r="L62">
            <v>0</v>
          </cell>
          <cell r="M62">
            <v>50590.451399999998</v>
          </cell>
          <cell r="N62">
            <v>50530.053</v>
          </cell>
        </row>
        <row r="63">
          <cell r="B63">
            <v>4</v>
          </cell>
          <cell r="C63" t="str">
            <v>ДНIПРОПЕТРОВСЬКА ОБЛАСТЬ</v>
          </cell>
          <cell r="D63">
            <v>24432974</v>
          </cell>
          <cell r="E63" t="str">
            <v>ВIДКРИТЕ АКЦIОНЕРНЕ ТОВАРИСТВО "МIТТАЛ СТIЛ КРИВИЙ РIГ"</v>
          </cell>
          <cell r="F63">
            <v>531642.32999999996</v>
          </cell>
          <cell r="G63">
            <v>362285.984</v>
          </cell>
          <cell r="H63">
            <v>563110.31499999994</v>
          </cell>
          <cell r="I63">
            <v>536610.78399999999</v>
          </cell>
          <cell r="J63">
            <v>174324.8</v>
          </cell>
          <cell r="K63">
            <v>0</v>
          </cell>
          <cell r="L63">
            <v>0</v>
          </cell>
          <cell r="M63">
            <v>178718.86799999999</v>
          </cell>
          <cell r="N63">
            <v>-26517.855</v>
          </cell>
        </row>
        <row r="64">
          <cell r="B64">
            <v>4</v>
          </cell>
          <cell r="C64" t="str">
            <v>ДНIПРОПЕТРОВСЬКА ОБЛАСТЬ</v>
          </cell>
          <cell r="D64">
            <v>191023</v>
          </cell>
          <cell r="E64" t="str">
            <v>ВIДКРИТЕ АКЦIОНЕРНЕ ТОВАРИСТВО ПIВНIЧНИЙ ГIРНИЧО-ЗБАГАЧУВАЛЬНИЙ КОМБIНАТ</v>
          </cell>
          <cell r="F64">
            <v>604360.12699999998</v>
          </cell>
          <cell r="G64">
            <v>609001.44700000004</v>
          </cell>
          <cell r="H64">
            <v>334915.52899999998</v>
          </cell>
          <cell r="I64">
            <v>401602.56199999998</v>
          </cell>
          <cell r="J64">
            <v>-207398.88</v>
          </cell>
          <cell r="K64">
            <v>0</v>
          </cell>
          <cell r="L64">
            <v>0</v>
          </cell>
          <cell r="M64">
            <v>74757.770399999994</v>
          </cell>
          <cell r="N64">
            <v>66687.033200000005</v>
          </cell>
        </row>
        <row r="65">
          <cell r="B65">
            <v>4</v>
          </cell>
          <cell r="C65" t="str">
            <v>ДНIПРОПЕТРОВСЬКА ОБЛАСТЬ</v>
          </cell>
          <cell r="D65">
            <v>5393116</v>
          </cell>
          <cell r="E65" t="str">
            <v>ВIДКРИТЕ АКЦIОНЕРНЕ ТОВАРИСТВО "НИЖНЬОДНIПРОВСЬКИЙ ТРУБОПРОКАТНИЙ ЗАВОД"</v>
          </cell>
          <cell r="F65">
            <v>115485.473</v>
          </cell>
          <cell r="G65">
            <v>137239.02900000001</v>
          </cell>
          <cell r="H65">
            <v>199587.799</v>
          </cell>
          <cell r="I65">
            <v>332166.68800000002</v>
          </cell>
          <cell r="J65">
            <v>194927.65900000001</v>
          </cell>
          <cell r="K65">
            <v>0</v>
          </cell>
          <cell r="L65">
            <v>0</v>
          </cell>
          <cell r="M65">
            <v>170229.12100000001</v>
          </cell>
          <cell r="N65">
            <v>132563.78</v>
          </cell>
        </row>
        <row r="66">
          <cell r="B66">
            <v>4</v>
          </cell>
          <cell r="C66" t="str">
            <v>ДНIПРОПЕТРОВСЬКА ОБЛАСТЬ</v>
          </cell>
          <cell r="D66">
            <v>178353</v>
          </cell>
          <cell r="E66" t="str">
            <v>ВIДКРИТЕ АКЦIОНЕРНЕ ТОВАРИСТВО "ПАВЛОГРАДВУГIЛЛЯ"</v>
          </cell>
          <cell r="F66">
            <v>137580.84</v>
          </cell>
          <cell r="G66">
            <v>189552.38099999999</v>
          </cell>
          <cell r="H66">
            <v>241089.40400000001</v>
          </cell>
          <cell r="I66">
            <v>260631.06</v>
          </cell>
          <cell r="J66">
            <v>71078.678499999995</v>
          </cell>
          <cell r="K66">
            <v>0</v>
          </cell>
          <cell r="L66">
            <v>0</v>
          </cell>
          <cell r="M66">
            <v>19905.807199999999</v>
          </cell>
          <cell r="N66">
            <v>19443.606299999999</v>
          </cell>
        </row>
        <row r="67">
          <cell r="B67">
            <v>4</v>
          </cell>
          <cell r="C67" t="str">
            <v>ДНIПРОПЕТРОВСЬКА ОБЛАСТЬ</v>
          </cell>
          <cell r="D67">
            <v>33668606</v>
          </cell>
          <cell r="E67" t="str">
            <v>ТОВАРИСТВО З ОБМЕЖЕНОЮ ВIДПОВIДАЛЬНIСТЮ "IНТЕРПАЙП УКРАЇНА"</v>
          </cell>
          <cell r="F67">
            <v>27032.645</v>
          </cell>
          <cell r="G67">
            <v>27112.270799999998</v>
          </cell>
          <cell r="H67">
            <v>147710.448</v>
          </cell>
          <cell r="I67">
            <v>236271.046</v>
          </cell>
          <cell r="J67">
            <v>209158.77499999999</v>
          </cell>
          <cell r="K67">
            <v>0</v>
          </cell>
          <cell r="L67">
            <v>0</v>
          </cell>
          <cell r="M67">
            <v>87835.4519</v>
          </cell>
          <cell r="N67">
            <v>87755.826100000006</v>
          </cell>
        </row>
        <row r="68">
          <cell r="B68">
            <v>4</v>
          </cell>
          <cell r="C68" t="str">
            <v>ДНIПРОПЕТРОВСЬКА ОБЛАСТЬ</v>
          </cell>
          <cell r="D68">
            <v>191000</v>
          </cell>
          <cell r="E68" t="str">
            <v>ВIДКРИТЕ АКЦIОНЕРНЕ ТОВАРИСТВО "ПIВДЕННИЙ ГIРНИЧО-ЗБАГАЧУВАЛЬНИЙ КОМБIНАТ"</v>
          </cell>
          <cell r="F68">
            <v>30239.2965</v>
          </cell>
          <cell r="G68">
            <v>86803.340800000005</v>
          </cell>
          <cell r="H68">
            <v>199893.476</v>
          </cell>
          <cell r="I68">
            <v>152211.97500000001</v>
          </cell>
          <cell r="J68">
            <v>65408.634700000002</v>
          </cell>
          <cell r="K68">
            <v>0</v>
          </cell>
          <cell r="L68">
            <v>0</v>
          </cell>
          <cell r="M68">
            <v>33881.737200000003</v>
          </cell>
          <cell r="N68">
            <v>-47681.5</v>
          </cell>
        </row>
        <row r="69">
          <cell r="B69">
            <v>4</v>
          </cell>
          <cell r="C69" t="str">
            <v>ДНIПРОПЕТРОВСЬКА ОБЛАСТЬ</v>
          </cell>
          <cell r="D69">
            <v>190905</v>
          </cell>
          <cell r="E69" t="str">
            <v>ВIДКРИТЕ АКЦIОНЕРНЕ ТОВАРИСТВО "IНГУЛЕЦЬКИЙ ГIРНИЧО-ЗБАГАЧУВАЛЬНИЙ КОМБIНАТ"</v>
          </cell>
          <cell r="F69">
            <v>91412.532900000006</v>
          </cell>
          <cell r="G69">
            <v>89650.952000000005</v>
          </cell>
          <cell r="H69">
            <v>123465.795</v>
          </cell>
          <cell r="I69">
            <v>124205.68</v>
          </cell>
          <cell r="J69">
            <v>34554.728000000003</v>
          </cell>
          <cell r="K69">
            <v>0</v>
          </cell>
          <cell r="L69">
            <v>0</v>
          </cell>
          <cell r="M69">
            <v>1454.5993000000001</v>
          </cell>
          <cell r="N69">
            <v>739.88463000000002</v>
          </cell>
        </row>
        <row r="70">
          <cell r="B70">
            <v>4</v>
          </cell>
          <cell r="C70" t="str">
            <v>ДНIПРОПЕТРОВСЬКА ОБЛАСТЬ</v>
          </cell>
          <cell r="D70">
            <v>190977</v>
          </cell>
          <cell r="E70" t="str">
            <v>ВIДКРИТЕ АКЦIОНЕРНЕ ТОВАРИСТВО "ЦЕНТРАЛЬНИЙ ГIРНИЧО-ЗБАГАЧУВАЛЬНИЙ КОМБIНАТ"</v>
          </cell>
          <cell r="F70">
            <v>269762.19500000001</v>
          </cell>
          <cell r="G70">
            <v>277024.185</v>
          </cell>
          <cell r="H70">
            <v>94421.449600000007</v>
          </cell>
          <cell r="I70">
            <v>122115.83199999999</v>
          </cell>
          <cell r="J70">
            <v>-154908.35</v>
          </cell>
          <cell r="K70">
            <v>0</v>
          </cell>
          <cell r="L70">
            <v>0</v>
          </cell>
          <cell r="M70">
            <v>39106.8658</v>
          </cell>
          <cell r="N70">
            <v>27667.382300000001</v>
          </cell>
        </row>
        <row r="71">
          <cell r="B71">
            <v>4</v>
          </cell>
          <cell r="C71" t="str">
            <v>ДНIПРОПЕТРОВСЬКА ОБЛАСТЬ</v>
          </cell>
          <cell r="D71">
            <v>23359034</v>
          </cell>
          <cell r="E71" t="str">
            <v>ВIДКРИТЕ АКЦIОНЕРНЕ ТОВАРИСТВО "ЕНЕРГОПОСТАЧАЛЬНА КОМПАНIЯ "ДНIПРООБЛЕНЕРГО"</v>
          </cell>
          <cell r="F71">
            <v>91232.5962</v>
          </cell>
          <cell r="G71">
            <v>78057.212400000004</v>
          </cell>
          <cell r="H71">
            <v>87776.986000000004</v>
          </cell>
          <cell r="I71">
            <v>93652.005900000004</v>
          </cell>
          <cell r="J71">
            <v>15594.7935</v>
          </cell>
          <cell r="K71">
            <v>0</v>
          </cell>
          <cell r="L71">
            <v>0</v>
          </cell>
          <cell r="M71">
            <v>6439.9154799999997</v>
          </cell>
          <cell r="N71">
            <v>5842.1878699999997</v>
          </cell>
        </row>
        <row r="72">
          <cell r="B72">
            <v>4</v>
          </cell>
          <cell r="C72" t="str">
            <v>ДНIПРОПЕТРОВСЬКА ОБЛАСТЬ</v>
          </cell>
          <cell r="D72">
            <v>25017674</v>
          </cell>
          <cell r="E72" t="str">
            <v>ФIЛIЯ ЗАКРИТОГО АКЦIОНЕРНОГО ТОВАРИСТВА "КИЇВСТАР ДЖ.ЕС.ЕМ." У М. ДНIПРОПЕТРОВСЬКУ</v>
          </cell>
          <cell r="F72">
            <v>43065.726000000002</v>
          </cell>
          <cell r="G72">
            <v>43020.7111</v>
          </cell>
          <cell r="H72">
            <v>84700.201499999996</v>
          </cell>
          <cell r="I72">
            <v>84700.201300000001</v>
          </cell>
          <cell r="J72">
            <v>41679.4902</v>
          </cell>
          <cell r="K72">
            <v>0</v>
          </cell>
          <cell r="L72">
            <v>0</v>
          </cell>
          <cell r="M72">
            <v>0</v>
          </cell>
          <cell r="N72">
            <v>-1.4999999999999999E-4</v>
          </cell>
        </row>
        <row r="73">
          <cell r="B73">
            <v>4</v>
          </cell>
          <cell r="C73" t="str">
            <v>ДНIПРОПЕТРОВСЬКА ОБЛАСТЬ</v>
          </cell>
          <cell r="D73">
            <v>191307</v>
          </cell>
          <cell r="E73" t="str">
            <v>ВIДКРИТЕ АКЦIОНЕРНЕ ТОВАРИСТВО "КРИВОРIЗЬКИЙ ЗАЛIЗОРУДНИЙ КОМБIНАТ"</v>
          </cell>
          <cell r="F73">
            <v>83180.437099999996</v>
          </cell>
          <cell r="G73">
            <v>85615.036300000007</v>
          </cell>
          <cell r="H73">
            <v>62451.794800000003</v>
          </cell>
          <cell r="I73">
            <v>64767.715100000001</v>
          </cell>
          <cell r="J73">
            <v>-20847.321</v>
          </cell>
          <cell r="K73">
            <v>0</v>
          </cell>
          <cell r="L73">
            <v>0</v>
          </cell>
          <cell r="M73">
            <v>5145.6081800000002</v>
          </cell>
          <cell r="N73">
            <v>2306.5214500000002</v>
          </cell>
        </row>
        <row r="74">
          <cell r="B74">
            <v>4</v>
          </cell>
          <cell r="C74" t="str">
            <v>ДНIПРОПЕТРОВСЬКА ОБЛАСТЬ</v>
          </cell>
          <cell r="D74">
            <v>14360570</v>
          </cell>
          <cell r="E74" t="str">
            <v>ЗАКРИТЕ АКЦIОНЕРНЕ ТОВАРИСТВО КОМЕРЦIЙНИЙ БАНК "ПРИВАТБАНК"</v>
          </cell>
          <cell r="F74">
            <v>23672.345700000002</v>
          </cell>
          <cell r="G74">
            <v>22405.792799999999</v>
          </cell>
          <cell r="H74">
            <v>45692.853199999998</v>
          </cell>
          <cell r="I74">
            <v>46020.245000000003</v>
          </cell>
          <cell r="J74">
            <v>23614.452300000001</v>
          </cell>
          <cell r="K74">
            <v>0</v>
          </cell>
          <cell r="L74">
            <v>0</v>
          </cell>
          <cell r="M74">
            <v>525.20621000000006</v>
          </cell>
          <cell r="N74">
            <v>284.78586000000001</v>
          </cell>
        </row>
        <row r="75">
          <cell r="B75">
            <v>4</v>
          </cell>
          <cell r="C75" t="str">
            <v>ДНIПРОПЕТРОВСЬКА ОБЛАСТЬ</v>
          </cell>
          <cell r="D75">
            <v>190934</v>
          </cell>
          <cell r="E75" t="str">
            <v>ВАТ "ПРОМИСЛОВО-ВИРОБНИЧЕ ПIДПРИЄМСТВО "КРИВБАСВИБУХПРОМ"</v>
          </cell>
          <cell r="F75">
            <v>31204.841799999998</v>
          </cell>
          <cell r="G75">
            <v>31308.742300000002</v>
          </cell>
          <cell r="H75">
            <v>34958.494599999998</v>
          </cell>
          <cell r="I75">
            <v>44348.829599999997</v>
          </cell>
          <cell r="J75">
            <v>13040.0872</v>
          </cell>
          <cell r="K75">
            <v>0</v>
          </cell>
          <cell r="L75">
            <v>0</v>
          </cell>
          <cell r="M75">
            <v>9562.6170000000002</v>
          </cell>
          <cell r="N75">
            <v>9390.3349999999991</v>
          </cell>
        </row>
        <row r="76">
          <cell r="B76">
            <v>4</v>
          </cell>
          <cell r="C76" t="str">
            <v>ДНIПРОПЕТРОВСЬКА ОБЛАСТЬ</v>
          </cell>
          <cell r="D76">
            <v>292923</v>
          </cell>
          <cell r="E76" t="str">
            <v>ВIДКРИТЕ АКЦIОНЕРНЕ ТОВАРИСТВО "КРИВИЙ РIГ ЦЕМЕНТ"</v>
          </cell>
          <cell r="F76">
            <v>25863.301200000002</v>
          </cell>
          <cell r="G76">
            <v>25900.973600000001</v>
          </cell>
          <cell r="H76">
            <v>39954.883500000004</v>
          </cell>
          <cell r="I76">
            <v>40530.337699999996</v>
          </cell>
          <cell r="J76">
            <v>14629.364100000001</v>
          </cell>
          <cell r="K76">
            <v>0</v>
          </cell>
          <cell r="L76">
            <v>0</v>
          </cell>
          <cell r="M76">
            <v>594.97439999999995</v>
          </cell>
          <cell r="N76">
            <v>504.69508000000002</v>
          </cell>
        </row>
        <row r="77">
          <cell r="B77">
            <v>4</v>
          </cell>
          <cell r="C77" t="str">
            <v>ДНIПРОПЕТРОВСЬКА ОБЛАСТЬ</v>
          </cell>
          <cell r="D77">
            <v>24435062</v>
          </cell>
          <cell r="E77" t="str">
            <v>ДНIПРОВСЬКЕ ТЕРИТОРIАЛЬНЕ УПРАВЛIННЯ-ВIДОКРЕМЛЕНИЙ ПIДРОЗДIЛ ЗАКРИТОГО АКЦIОНЕРНОГО ТОВАРИСТВА "УКРАЇНСЬКИЙ МОБIЛЬНИЙ ЗВ'ЯЗОК"</v>
          </cell>
          <cell r="F77">
            <v>35893.75</v>
          </cell>
          <cell r="G77">
            <v>35893.75</v>
          </cell>
          <cell r="H77">
            <v>38010.86</v>
          </cell>
          <cell r="I77">
            <v>38010.86</v>
          </cell>
          <cell r="J77">
            <v>2117.11</v>
          </cell>
          <cell r="K77">
            <v>0</v>
          </cell>
          <cell r="L77">
            <v>0</v>
          </cell>
          <cell r="M77">
            <v>15.039289999999999</v>
          </cell>
          <cell r="N77">
            <v>0</v>
          </cell>
        </row>
        <row r="78">
          <cell r="B78">
            <v>4</v>
          </cell>
          <cell r="C78" t="str">
            <v>ДНIПРОПЕТРОВСЬКА ОБЛАСТЬ</v>
          </cell>
          <cell r="D78">
            <v>191329</v>
          </cell>
          <cell r="E78" t="str">
            <v>ВIДКРИТЕ АКЦIОНЕРНЕ ТОВАРИСТВО "СУХА БАЛКА"</v>
          </cell>
          <cell r="F78">
            <v>16473.737099999998</v>
          </cell>
          <cell r="G78">
            <v>14545.830400000001</v>
          </cell>
          <cell r="H78">
            <v>29457.3855</v>
          </cell>
          <cell r="I78">
            <v>32236.331099999999</v>
          </cell>
          <cell r="J78">
            <v>17690.500700000001</v>
          </cell>
          <cell r="K78">
            <v>0</v>
          </cell>
          <cell r="L78">
            <v>0</v>
          </cell>
          <cell r="M78">
            <v>3672.6959499999998</v>
          </cell>
          <cell r="N78">
            <v>2778.8273199999999</v>
          </cell>
        </row>
        <row r="79">
          <cell r="B79">
            <v>4</v>
          </cell>
          <cell r="C79" t="str">
            <v>ДНIПРОПЕТРОВСЬКА ОБЛАСТЬ</v>
          </cell>
          <cell r="D79">
            <v>31933006</v>
          </cell>
          <cell r="E79" t="str">
            <v>ТОВАРИСТВО З ОБМЕЖЕНОЮ ВIДПОВIДАЛЬНIСТЮ "ПIВДЕНРУДМЕТ"</v>
          </cell>
          <cell r="F79">
            <v>67.381079999999997</v>
          </cell>
          <cell r="G79">
            <v>63.196080000000002</v>
          </cell>
          <cell r="H79">
            <v>29790.040099999998</v>
          </cell>
          <cell r="I79">
            <v>29806.347099999999</v>
          </cell>
          <cell r="J79">
            <v>29743.151099999999</v>
          </cell>
          <cell r="K79">
            <v>0</v>
          </cell>
          <cell r="L79">
            <v>0</v>
          </cell>
          <cell r="M79">
            <v>18.18074</v>
          </cell>
          <cell r="N79">
            <v>18.18074</v>
          </cell>
        </row>
        <row r="80">
          <cell r="B80">
            <v>4</v>
          </cell>
          <cell r="C80" t="str">
            <v>ДНIПРОПЕТРОВСЬКА ОБЛАСТЬ</v>
          </cell>
          <cell r="D80">
            <v>5768898</v>
          </cell>
          <cell r="E80" t="str">
            <v>ВIДКРИТЕ АКЦIОНЕРНЕ ТОВАРИСТВО "ДНIПРОШИНА"</v>
          </cell>
          <cell r="F80">
            <v>3318.7955900000002</v>
          </cell>
          <cell r="G80">
            <v>6777.2863399999997</v>
          </cell>
          <cell r="H80">
            <v>30280.3226</v>
          </cell>
          <cell r="I80">
            <v>27603.957200000001</v>
          </cell>
          <cell r="J80">
            <v>20826.670900000001</v>
          </cell>
          <cell r="K80">
            <v>0</v>
          </cell>
          <cell r="L80">
            <v>0</v>
          </cell>
          <cell r="M80">
            <v>827.65675999999996</v>
          </cell>
          <cell r="N80">
            <v>-2676.3654000000001</v>
          </cell>
        </row>
        <row r="81">
          <cell r="B81">
            <v>4</v>
          </cell>
          <cell r="C81" t="str">
            <v>ДНIПРОПЕТРОВСЬКА ОБЛАСТЬ</v>
          </cell>
          <cell r="D81">
            <v>3340920</v>
          </cell>
          <cell r="E81" t="str">
            <v>ВIДКРИТЕ АКЦIОНЕРНЕ ТОВАРИСТВО ПО ГАЗОПОСТАЧАННЮ ТА ГАЗИФIКАЦIЇ "ДНIПРОПЕТРОВСЬКГАЗ"</v>
          </cell>
          <cell r="F81">
            <v>14003.7446</v>
          </cell>
          <cell r="G81">
            <v>12179.6926</v>
          </cell>
          <cell r="H81">
            <v>21377.304499999998</v>
          </cell>
          <cell r="I81">
            <v>27292.711200000002</v>
          </cell>
          <cell r="J81">
            <v>15113.018700000001</v>
          </cell>
          <cell r="K81">
            <v>0</v>
          </cell>
          <cell r="L81">
            <v>-1964.8226999999999</v>
          </cell>
          <cell r="M81">
            <v>3776.80404</v>
          </cell>
          <cell r="N81">
            <v>3538.8206799999998</v>
          </cell>
        </row>
        <row r="82">
          <cell r="B82">
            <v>5</v>
          </cell>
          <cell r="C82" t="str">
            <v>ДОНЕЦЬКА ОБЛАСТЬ</v>
          </cell>
          <cell r="D82">
            <v>1074957</v>
          </cell>
          <cell r="E82" t="str">
            <v>ДЕРЖАВНЕ ПIДПРИЄМСТВО ДОНЕЦЬКА ЗАЛIЗНИЦЯ</v>
          </cell>
          <cell r="F82">
            <v>1074726.2</v>
          </cell>
          <cell r="G82">
            <v>1075126.3799999999</v>
          </cell>
          <cell r="H82">
            <v>1050655.8600000001</v>
          </cell>
          <cell r="I82">
            <v>1127344.17</v>
          </cell>
          <cell r="J82">
            <v>52217.790999999997</v>
          </cell>
          <cell r="K82">
            <v>0</v>
          </cell>
          <cell r="L82">
            <v>0</v>
          </cell>
          <cell r="M82">
            <v>76765.191900000005</v>
          </cell>
          <cell r="N82">
            <v>76678.007400000002</v>
          </cell>
        </row>
        <row r="83">
          <cell r="B83">
            <v>5</v>
          </cell>
          <cell r="C83" t="str">
            <v>ДОНЕЦЬКА ОБЛАСТЬ</v>
          </cell>
          <cell r="D83">
            <v>31831942</v>
          </cell>
          <cell r="E83" t="str">
            <v>ТОВАРИСТВО З ОБМЕЖЕНОЮ ВIДПОВIДАЛЬНIСТЮ "СХIДЕНЕРГО"</v>
          </cell>
          <cell r="F83">
            <v>154928.28</v>
          </cell>
          <cell r="G83">
            <v>156123.71799999999</v>
          </cell>
          <cell r="H83">
            <v>405474.99699999997</v>
          </cell>
          <cell r="I83">
            <v>479858.00400000002</v>
          </cell>
          <cell r="J83">
            <v>323734.28600000002</v>
          </cell>
          <cell r="K83">
            <v>0</v>
          </cell>
          <cell r="L83">
            <v>0</v>
          </cell>
          <cell r="M83">
            <v>75750.707200000004</v>
          </cell>
          <cell r="N83">
            <v>74382.902600000001</v>
          </cell>
        </row>
        <row r="84">
          <cell r="B84">
            <v>5</v>
          </cell>
          <cell r="C84" t="str">
            <v>ДОНЕЦЬКА ОБЛАСТЬ</v>
          </cell>
          <cell r="D84">
            <v>13498562</v>
          </cell>
          <cell r="E84" t="str">
            <v>ВIДКРИТЕ АКЦIОНЕРНЕ ТОВАРИСТВО "ВУГIЛЬНА КОМПАНIЯ "ШАХТА "КРАСНОАРМIЙСЬКА-ЗАХIДНА № 1"</v>
          </cell>
          <cell r="F84">
            <v>234875.91399999999</v>
          </cell>
          <cell r="G84">
            <v>230005.084</v>
          </cell>
          <cell r="H84">
            <v>131460.394</v>
          </cell>
          <cell r="I84">
            <v>140587.636</v>
          </cell>
          <cell r="J84">
            <v>-89417.448000000004</v>
          </cell>
          <cell r="K84">
            <v>0</v>
          </cell>
          <cell r="L84">
            <v>0</v>
          </cell>
          <cell r="M84">
            <v>9217.6671800000004</v>
          </cell>
          <cell r="N84">
            <v>9127.2414900000003</v>
          </cell>
        </row>
        <row r="85">
          <cell r="B85">
            <v>5</v>
          </cell>
          <cell r="C85" t="str">
            <v>ДОНЕЦЬКА ОБЛАСТЬ</v>
          </cell>
          <cell r="D85">
            <v>1125755</v>
          </cell>
          <cell r="E85" t="str">
            <v>ДЕРЖАВНЕ ПIДПРИЄМСТВО "МАРIУПОЛЬСЬКИЙ МОРСЬКИЙ ТОРГОВЕЛЬНИЙ ПОРТ"</v>
          </cell>
          <cell r="F85">
            <v>85601.894400000005</v>
          </cell>
          <cell r="G85">
            <v>88367.916200000007</v>
          </cell>
          <cell r="H85">
            <v>126834.889</v>
          </cell>
          <cell r="I85">
            <v>130546.42600000001</v>
          </cell>
          <cell r="J85">
            <v>42178.5095</v>
          </cell>
          <cell r="K85">
            <v>0</v>
          </cell>
          <cell r="L85">
            <v>0</v>
          </cell>
          <cell r="M85">
            <v>10817.285</v>
          </cell>
          <cell r="N85">
            <v>3711.5370200000002</v>
          </cell>
        </row>
        <row r="86">
          <cell r="B86">
            <v>5</v>
          </cell>
          <cell r="C86" t="str">
            <v>ДОНЕЦЬКА ОБЛАСТЬ</v>
          </cell>
          <cell r="D86">
            <v>5508186</v>
          </cell>
          <cell r="E86" t="str">
            <v>ВIДКРИТЕ АКЦIОНЕРНЕ ТОВАРИСТВО "ШАХТА "КОМСОМОЛЕЦЬ ДОНБАСУ"</v>
          </cell>
          <cell r="F86">
            <v>60201.548000000003</v>
          </cell>
          <cell r="G86">
            <v>60296.880299999997</v>
          </cell>
          <cell r="H86">
            <v>102513.792</v>
          </cell>
          <cell r="I86">
            <v>106088.962</v>
          </cell>
          <cell r="J86">
            <v>45792.0815</v>
          </cell>
          <cell r="K86">
            <v>0</v>
          </cell>
          <cell r="L86">
            <v>0</v>
          </cell>
          <cell r="M86">
            <v>3702.9595800000002</v>
          </cell>
          <cell r="N86">
            <v>3540.4371099999998</v>
          </cell>
        </row>
        <row r="87">
          <cell r="B87">
            <v>5</v>
          </cell>
          <cell r="C87" t="str">
            <v>ДОНЕЦЬКА ОБЛАСТЬ</v>
          </cell>
          <cell r="D87">
            <v>23182148</v>
          </cell>
          <cell r="E87" t="str">
            <v>АСОЦIАЦIЯ МАЛИХ ТА СПIЛЬНИХ ПIДПРИЄМСТВ У ВИГЛЯДI ТОВАРИСТВА З ОБМЕЖЕНОЮ ВIДПОВIДАЛЬНIСТЮ "ДА-ЛВ"</v>
          </cell>
          <cell r="F87">
            <v>90040.054799999998</v>
          </cell>
          <cell r="G87">
            <v>125598.57</v>
          </cell>
          <cell r="H87">
            <v>139767.696</v>
          </cell>
          <cell r="I87">
            <v>105315.393</v>
          </cell>
          <cell r="J87">
            <v>-20283.178</v>
          </cell>
          <cell r="K87">
            <v>0</v>
          </cell>
          <cell r="L87">
            <v>0</v>
          </cell>
          <cell r="M87">
            <v>24107.9653</v>
          </cell>
          <cell r="N87">
            <v>-35123.082999999999</v>
          </cell>
        </row>
        <row r="88">
          <cell r="B88">
            <v>5</v>
          </cell>
          <cell r="C88" t="str">
            <v>ДОНЕЦЬКА ОБЛАСТЬ</v>
          </cell>
          <cell r="D88">
            <v>34008678</v>
          </cell>
          <cell r="E88" t="str">
            <v>ТОВАРИСТВО З ОБМЕЖЕНОЮ ВIДПОВIДАЛЬНIСТЮ "ЛIКЕРО-ГОРIЛЧАНИЙ ЗАВОД "ЛIК"</v>
          </cell>
          <cell r="F88">
            <v>0</v>
          </cell>
          <cell r="G88">
            <v>0</v>
          </cell>
          <cell r="H88">
            <v>51437.694100000001</v>
          </cell>
          <cell r="I88">
            <v>87524.464500000002</v>
          </cell>
          <cell r="J88">
            <v>87524.464500000002</v>
          </cell>
          <cell r="K88">
            <v>0</v>
          </cell>
          <cell r="L88">
            <v>0</v>
          </cell>
          <cell r="M88">
            <v>35836.770499999999</v>
          </cell>
          <cell r="N88">
            <v>35836.770499999999</v>
          </cell>
        </row>
        <row r="89">
          <cell r="B89">
            <v>5</v>
          </cell>
          <cell r="C89" t="str">
            <v>ДОНЕЦЬКА ОБЛАСТЬ</v>
          </cell>
          <cell r="D89">
            <v>32186934</v>
          </cell>
          <cell r="E89" t="str">
            <v>ДЕРЖАВНЕ ПIДПРИЄМСТВО "ДОБРОПIЛЛЯВУГIЛЛЯ"</v>
          </cell>
          <cell r="F89">
            <v>79556.306899999996</v>
          </cell>
          <cell r="G89">
            <v>37518.21</v>
          </cell>
          <cell r="H89">
            <v>87548.419800000003</v>
          </cell>
          <cell r="I89">
            <v>86645.729300000006</v>
          </cell>
          <cell r="J89">
            <v>49127.519399999997</v>
          </cell>
          <cell r="K89">
            <v>75581.436000000002</v>
          </cell>
          <cell r="L89">
            <v>-31870.772000000001</v>
          </cell>
          <cell r="M89">
            <v>0.19395999999999999</v>
          </cell>
          <cell r="N89">
            <v>0.19378999999999999</v>
          </cell>
        </row>
        <row r="90">
          <cell r="B90">
            <v>5</v>
          </cell>
          <cell r="C90" t="str">
            <v>ДОНЕЦЬКА ОБЛАСТЬ</v>
          </cell>
          <cell r="D90">
            <v>23343582</v>
          </cell>
          <cell r="E90" t="str">
            <v>ВIДКРИТЕ АКЦIОНЕРНЕ ТОВАРИСТВО "ДОНБАСЕНЕРГО"</v>
          </cell>
          <cell r="F90">
            <v>132134.54199999999</v>
          </cell>
          <cell r="G90">
            <v>136854.81299999999</v>
          </cell>
          <cell r="H90">
            <v>74320.201499999996</v>
          </cell>
          <cell r="I90">
            <v>79518.650800000003</v>
          </cell>
          <cell r="J90">
            <v>-57336.161999999997</v>
          </cell>
          <cell r="K90">
            <v>0</v>
          </cell>
          <cell r="L90">
            <v>0</v>
          </cell>
          <cell r="M90">
            <v>10194.450000000001</v>
          </cell>
          <cell r="N90">
            <v>5167.3887699999996</v>
          </cell>
        </row>
        <row r="91">
          <cell r="B91">
            <v>5</v>
          </cell>
          <cell r="C91" t="str">
            <v>ДОНЕЦЬКА ОБЛАСТЬ</v>
          </cell>
          <cell r="D91">
            <v>191075</v>
          </cell>
          <cell r="E91" t="str">
            <v>ВIДКРИТЕ АКЦIОНЕРНЕ ТОВАРИСТВО "АВДIЄВСЬКИЙ КОКСОХIМIЧНИЙ ЗАВОД"</v>
          </cell>
          <cell r="F91">
            <v>201249.76199999999</v>
          </cell>
          <cell r="G91">
            <v>187654.48800000001</v>
          </cell>
          <cell r="H91">
            <v>73822.815499999997</v>
          </cell>
          <cell r="I91">
            <v>73234.007700000002</v>
          </cell>
          <cell r="J91">
            <v>-114420.48</v>
          </cell>
          <cell r="K91">
            <v>0</v>
          </cell>
          <cell r="L91">
            <v>0</v>
          </cell>
          <cell r="M91">
            <v>28495.497100000001</v>
          </cell>
          <cell r="N91">
            <v>-588.80787999999995</v>
          </cell>
        </row>
        <row r="92">
          <cell r="B92">
            <v>5</v>
          </cell>
          <cell r="C92" t="str">
            <v>ДОНЕЦЬКА ОБЛАСТЬ</v>
          </cell>
          <cell r="D92">
            <v>24815801</v>
          </cell>
          <cell r="E92" t="str">
            <v>ЗАКРИТЕ АКЦIОНЕРНЕ ТОВАРИСТВО "IЛЛIЧ-СТАЛЬ"</v>
          </cell>
          <cell r="F92">
            <v>98410.08</v>
          </cell>
          <cell r="G92">
            <v>98768.209799999997</v>
          </cell>
          <cell r="H92">
            <v>69383.207999999999</v>
          </cell>
          <cell r="I92">
            <v>70903.490600000005</v>
          </cell>
          <cell r="J92">
            <v>-27864.719000000001</v>
          </cell>
          <cell r="K92">
            <v>0</v>
          </cell>
          <cell r="L92">
            <v>0</v>
          </cell>
          <cell r="M92">
            <v>1902.1025999999999</v>
          </cell>
          <cell r="N92">
            <v>1520.2825800000001</v>
          </cell>
        </row>
        <row r="93">
          <cell r="B93">
            <v>5</v>
          </cell>
          <cell r="C93" t="str">
            <v>ДОНЕЦЬКА ОБЛАСТЬ</v>
          </cell>
          <cell r="D93">
            <v>33161769</v>
          </cell>
          <cell r="E93" t="str">
            <v>ДЕРЖАВНЕ ПIДПРИЄМСТВО "ДОНЕЦЬКА ВУГIЛЬНА ЕНЕРГЕТИЧНА КОМПАНIЯ"</v>
          </cell>
          <cell r="F93">
            <v>174544.84099999999</v>
          </cell>
          <cell r="G93">
            <v>117192.425</v>
          </cell>
          <cell r="H93">
            <v>-561.81503999999995</v>
          </cell>
          <cell r="I93">
            <v>66592.867499999993</v>
          </cell>
          <cell r="J93">
            <v>-50599.557000000001</v>
          </cell>
          <cell r="K93">
            <v>25959.956399999999</v>
          </cell>
          <cell r="L93">
            <v>-76454.149000000005</v>
          </cell>
          <cell r="M93">
            <v>0</v>
          </cell>
          <cell r="N93">
            <v>0</v>
          </cell>
        </row>
        <row r="94">
          <cell r="B94">
            <v>5</v>
          </cell>
          <cell r="C94" t="str">
            <v>ДОНЕЦЬКА ОБЛАСТЬ</v>
          </cell>
          <cell r="D94">
            <v>174846</v>
          </cell>
          <cell r="E94" t="str">
            <v>ОРЕНДНЕ ПIДРИЄМСТВО "ШАХТА IМЕНI О.Ф.ЗАСЯДЬКА"</v>
          </cell>
          <cell r="F94">
            <v>91101.403699999995</v>
          </cell>
          <cell r="G94">
            <v>92068.782900000006</v>
          </cell>
          <cell r="H94">
            <v>53812.079899999997</v>
          </cell>
          <cell r="I94">
            <v>57800.9473</v>
          </cell>
          <cell r="J94">
            <v>-34267.836000000003</v>
          </cell>
          <cell r="K94">
            <v>0</v>
          </cell>
          <cell r="L94">
            <v>0</v>
          </cell>
          <cell r="M94">
            <v>4343.1917599999997</v>
          </cell>
          <cell r="N94">
            <v>3970.96423</v>
          </cell>
        </row>
        <row r="95">
          <cell r="B95">
            <v>5</v>
          </cell>
          <cell r="C95" t="str">
            <v>ДОНЕЦЬКА ОБЛАСТЬ</v>
          </cell>
          <cell r="D95">
            <v>31599557</v>
          </cell>
          <cell r="E95" t="str">
            <v>ДЕРЖАВНЕ ПIДПРИЄМСТВО "ВУГIЛЬНА КОМПАНIЯ "КРАСНОЛИМАНСЬКА"</v>
          </cell>
          <cell r="F95">
            <v>47775.972699999998</v>
          </cell>
          <cell r="G95">
            <v>47827.842100000002</v>
          </cell>
          <cell r="H95">
            <v>53007.446400000001</v>
          </cell>
          <cell r="I95">
            <v>56719.3001</v>
          </cell>
          <cell r="J95">
            <v>8891.4580100000003</v>
          </cell>
          <cell r="K95">
            <v>0</v>
          </cell>
          <cell r="L95">
            <v>0</v>
          </cell>
          <cell r="M95">
            <v>3773.14021</v>
          </cell>
          <cell r="N95">
            <v>3711.84413</v>
          </cell>
        </row>
        <row r="96">
          <cell r="B96">
            <v>5</v>
          </cell>
          <cell r="C96" t="str">
            <v>ДОНЕЦЬКА ОБЛАСТЬ</v>
          </cell>
          <cell r="D96">
            <v>30939178</v>
          </cell>
          <cell r="E96" t="str">
            <v>ЗАКРИТЕ АКЦIОНЕРНЕ ТОВАРИСТВО "ДОНЕЦЬКСТАЛЬ" - МЕТАЛУРГIЙНИЙ ЗАВОД"</v>
          </cell>
          <cell r="F96">
            <v>101038.204</v>
          </cell>
          <cell r="G96">
            <v>70446.774099999995</v>
          </cell>
          <cell r="H96">
            <v>49036.989600000001</v>
          </cell>
          <cell r="I96">
            <v>55851.928800000002</v>
          </cell>
          <cell r="J96">
            <v>-14594.844999999999</v>
          </cell>
          <cell r="K96">
            <v>0</v>
          </cell>
          <cell r="L96">
            <v>0</v>
          </cell>
          <cell r="M96">
            <v>12090.6792</v>
          </cell>
          <cell r="N96">
            <v>6807.1024600000001</v>
          </cell>
        </row>
        <row r="97">
          <cell r="B97">
            <v>5</v>
          </cell>
          <cell r="C97" t="str">
            <v>ДОНЕЦЬКА ОБЛАСТЬ</v>
          </cell>
          <cell r="D97">
            <v>33654855</v>
          </cell>
          <cell r="E97" t="str">
            <v>КОРПОРАЦIЯ "ДОНБАСЬКА ПАЛИВНО-ЕНЕРГЕТИЧНА КОМПАНIЯ"</v>
          </cell>
          <cell r="F97">
            <v>69.463999999999999</v>
          </cell>
          <cell r="G97">
            <v>69.5</v>
          </cell>
          <cell r="H97">
            <v>48339.813800000004</v>
          </cell>
          <cell r="I97">
            <v>54044.570599999999</v>
          </cell>
          <cell r="J97">
            <v>53975.070599999999</v>
          </cell>
          <cell r="K97">
            <v>0</v>
          </cell>
          <cell r="L97">
            <v>0</v>
          </cell>
          <cell r="M97">
            <v>5699.2209199999998</v>
          </cell>
          <cell r="N97">
            <v>5699.1849199999997</v>
          </cell>
        </row>
        <row r="98">
          <cell r="B98">
            <v>5</v>
          </cell>
          <cell r="C98" t="str">
            <v>ДОНЕЦЬКА ОБЛАСТЬ</v>
          </cell>
          <cell r="D98">
            <v>377457</v>
          </cell>
          <cell r="E98" t="str">
            <v>ЗАКРИТЕ АКЦIОНЕРНЕ ТОВАРИСТВО "САРМАТ"</v>
          </cell>
          <cell r="F98">
            <v>66157.136599999998</v>
          </cell>
          <cell r="G98">
            <v>63853.4663</v>
          </cell>
          <cell r="H98">
            <v>50517.779199999997</v>
          </cell>
          <cell r="I98">
            <v>53212.617200000001</v>
          </cell>
          <cell r="J98">
            <v>-10640.849</v>
          </cell>
          <cell r="K98">
            <v>0</v>
          </cell>
          <cell r="L98">
            <v>0</v>
          </cell>
          <cell r="M98">
            <v>3270.0790699999998</v>
          </cell>
          <cell r="N98">
            <v>2689.6223</v>
          </cell>
        </row>
        <row r="99">
          <cell r="B99">
            <v>5</v>
          </cell>
          <cell r="C99" t="str">
            <v>ДОНЕЦЬКА ОБЛАСТЬ</v>
          </cell>
          <cell r="D99">
            <v>33426253</v>
          </cell>
          <cell r="E99" t="str">
            <v>ДЕРЖАВНЕ ПIДПРИЄМСТВО "СЕЛИДIВВУГIЛЛЯ"</v>
          </cell>
          <cell r="F99">
            <v>9827.5301199999994</v>
          </cell>
          <cell r="G99">
            <v>12656.4737</v>
          </cell>
          <cell r="H99">
            <v>48741.823400000001</v>
          </cell>
          <cell r="I99">
            <v>50789.404300000002</v>
          </cell>
          <cell r="J99">
            <v>38132.9306</v>
          </cell>
          <cell r="K99">
            <v>87059.7549</v>
          </cell>
          <cell r="L99">
            <v>11193.805899999999</v>
          </cell>
          <cell r="M99">
            <v>1.4762500000000001</v>
          </cell>
          <cell r="N99">
            <v>1.4762500000000001</v>
          </cell>
        </row>
        <row r="100">
          <cell r="B100">
            <v>5</v>
          </cell>
          <cell r="C100" t="str">
            <v>ДОНЕЦЬКА ОБЛАСТЬ</v>
          </cell>
          <cell r="D100">
            <v>20325495</v>
          </cell>
          <cell r="E100" t="str">
            <v>ТОВАРИСТВО З ОБМЕЖЕНОЮ ВIДПОВIДАЛЬНIСТЮ "ДОНЕЦЬКИЙ ЛIКЕРО-ГОРIЛЧАНИЙ ЗАВОД "ЛIК"</v>
          </cell>
          <cell r="F100">
            <v>90052.459199999998</v>
          </cell>
          <cell r="G100">
            <v>90209.765899999999</v>
          </cell>
          <cell r="H100">
            <v>94298.918099999995</v>
          </cell>
          <cell r="I100">
            <v>43977.793799999999</v>
          </cell>
          <cell r="J100">
            <v>-46231.972000000002</v>
          </cell>
          <cell r="K100">
            <v>0</v>
          </cell>
          <cell r="L100">
            <v>0</v>
          </cell>
          <cell r="M100">
            <v>14847.293799999999</v>
          </cell>
          <cell r="N100">
            <v>-50576.502999999997</v>
          </cell>
        </row>
        <row r="101">
          <cell r="B101">
            <v>5</v>
          </cell>
          <cell r="C101" t="str">
            <v>ДОНЕЦЬКА ОБЛАСТЬ</v>
          </cell>
          <cell r="D101">
            <v>191035</v>
          </cell>
          <cell r="E101" t="str">
            <v>ВIДКРИТЕ АКЦIОНЕРНЕ ТОВАРИСТВО "ЯСИНIВСЬКИЙ КОКСОХIМIЧНИЙ ЗАВОД"</v>
          </cell>
          <cell r="F101">
            <v>34029.064700000003</v>
          </cell>
          <cell r="G101">
            <v>26093.957999999999</v>
          </cell>
          <cell r="H101">
            <v>42672.891100000001</v>
          </cell>
          <cell r="I101">
            <v>43838.733999999997</v>
          </cell>
          <cell r="J101">
            <v>17744.776000000002</v>
          </cell>
          <cell r="K101">
            <v>0</v>
          </cell>
          <cell r="L101">
            <v>0</v>
          </cell>
          <cell r="M101">
            <v>1266.4514799999999</v>
          </cell>
          <cell r="N101">
            <v>1165.8429100000001</v>
          </cell>
        </row>
        <row r="102">
          <cell r="B102">
            <v>6</v>
          </cell>
          <cell r="C102" t="str">
            <v>ЖИТОМИРСЬКА ОБЛАСТЬ</v>
          </cell>
          <cell r="D102">
            <v>375504</v>
          </cell>
          <cell r="E102" t="str">
            <v>ДЕРЖАВНЕ ПIДПРИЄМСТВО "ЖИТОМИРСЬКИЙ ЛIКЕРО-ГОРIЛЧАНИЙ ЗАВОД"</v>
          </cell>
          <cell r="F102">
            <v>48593.1728</v>
          </cell>
          <cell r="G102">
            <v>56498.462399999997</v>
          </cell>
          <cell r="H102">
            <v>76439.554499999998</v>
          </cell>
          <cell r="I102">
            <v>76325.114799999996</v>
          </cell>
          <cell r="J102">
            <v>19826.652399999999</v>
          </cell>
          <cell r="K102">
            <v>0</v>
          </cell>
          <cell r="L102">
            <v>0</v>
          </cell>
          <cell r="M102">
            <v>12651.7174</v>
          </cell>
          <cell r="N102">
            <v>-3126.1532000000002</v>
          </cell>
        </row>
        <row r="103">
          <cell r="B103">
            <v>6</v>
          </cell>
          <cell r="C103" t="str">
            <v>ЖИТОМИРСЬКА ОБЛАСТЬ</v>
          </cell>
          <cell r="D103">
            <v>22048622</v>
          </cell>
          <cell r="E103" t="str">
            <v>ВIДКРИТЕ АКЦIОНЕРНЕ ТОВАРИСТВО "ЕНЕРГОПОСТАЧАЛЬНА КОМПАНIЯ "ЖИТОМИРОБЛЕНЕРГО"</v>
          </cell>
          <cell r="F103">
            <v>28296.951400000002</v>
          </cell>
          <cell r="G103">
            <v>27303.450199999999</v>
          </cell>
          <cell r="H103">
            <v>32390.1613</v>
          </cell>
          <cell r="I103">
            <v>37533.044300000001</v>
          </cell>
          <cell r="J103">
            <v>10229.5941</v>
          </cell>
          <cell r="K103">
            <v>0</v>
          </cell>
          <cell r="L103">
            <v>-1441.4398000000001</v>
          </cell>
          <cell r="M103">
            <v>4070.7613000000001</v>
          </cell>
          <cell r="N103">
            <v>4065.94265</v>
          </cell>
        </row>
        <row r="104">
          <cell r="B104">
            <v>6</v>
          </cell>
          <cell r="C104" t="str">
            <v>ЖИТОМИРСЬКА ОБЛАСТЬ</v>
          </cell>
          <cell r="D104">
            <v>33173968</v>
          </cell>
          <cell r="E104" t="str">
            <v>ФIЛIЯ "IРШАНСЬКИЙ ГIРНИЧО-ЗБАГАЧУВАЛЬНИЙ КОМБIНАТ" ЗАКРИТОГО АКЦIОНЕРНОГО ТОВАРИСТВА "КРИМСЬКИЙ ТИТАН"</v>
          </cell>
          <cell r="F104">
            <v>18303.754400000002</v>
          </cell>
          <cell r="G104">
            <v>18355.6597</v>
          </cell>
          <cell r="H104">
            <v>19525.134999999998</v>
          </cell>
          <cell r="I104">
            <v>20048.105200000002</v>
          </cell>
          <cell r="J104">
            <v>1692.44543</v>
          </cell>
          <cell r="K104">
            <v>0</v>
          </cell>
          <cell r="L104">
            <v>0</v>
          </cell>
          <cell r="M104">
            <v>676.77787000000001</v>
          </cell>
          <cell r="N104">
            <v>521.54638</v>
          </cell>
        </row>
        <row r="105">
          <cell r="B105">
            <v>6</v>
          </cell>
          <cell r="C105" t="str">
            <v>ЖИТОМИРСЬКА ОБЛАСТЬ</v>
          </cell>
          <cell r="D105">
            <v>290676</v>
          </cell>
          <cell r="E105" t="str">
            <v>ВIДКРИТЕ АКЦIОНЕРНЕ ТОВАРИСТВО "ЖИТОМИРСЬКИЙ КОМБIНАТ СИЛIКАТНИХ ВИРОБIВ"</v>
          </cell>
          <cell r="F105">
            <v>9149.27765</v>
          </cell>
          <cell r="G105">
            <v>8857.1475599999994</v>
          </cell>
          <cell r="H105">
            <v>12209.607</v>
          </cell>
          <cell r="I105">
            <v>12432.157499999999</v>
          </cell>
          <cell r="J105">
            <v>3575.0099399999999</v>
          </cell>
          <cell r="K105">
            <v>0</v>
          </cell>
          <cell r="L105">
            <v>0</v>
          </cell>
          <cell r="M105">
            <v>236.10646</v>
          </cell>
          <cell r="N105">
            <v>221.73846</v>
          </cell>
        </row>
        <row r="106">
          <cell r="B106">
            <v>6</v>
          </cell>
          <cell r="C106" t="str">
            <v>ЖИТОМИРСЬКА ОБЛАСТЬ</v>
          </cell>
          <cell r="D106">
            <v>32008278</v>
          </cell>
          <cell r="E106" t="str">
            <v>ДОЧIРНЄ ПIДПРИЄМСТВО ЖИТОМИРСЬКИЙ ОБЛАВТОДОР ВIДКРИТОГО АКЦIОНЕРНОГО ТОВАРИСТВА "ДЕРЖАВНА АКЦIОНЕРНА КОМПАНIЯ "АВТОМОБIЛЬНI ДОРОГИ УКРАЇНИ"</v>
          </cell>
          <cell r="F106">
            <v>9932.6710999999996</v>
          </cell>
          <cell r="G106">
            <v>10230.369199999999</v>
          </cell>
          <cell r="H106">
            <v>9432.3466000000008</v>
          </cell>
          <cell r="I106">
            <v>10503.1106</v>
          </cell>
          <cell r="J106">
            <v>272.74135999999999</v>
          </cell>
          <cell r="K106">
            <v>0</v>
          </cell>
          <cell r="L106">
            <v>0</v>
          </cell>
          <cell r="M106">
            <v>1387.5012400000001</v>
          </cell>
          <cell r="N106">
            <v>1080.7639999999999</v>
          </cell>
        </row>
        <row r="107">
          <cell r="B107">
            <v>6</v>
          </cell>
          <cell r="C107" t="str">
            <v>ЖИТОМИРСЬКА ОБЛАСТЬ</v>
          </cell>
          <cell r="D107">
            <v>282406</v>
          </cell>
          <cell r="E107" t="str">
            <v>ВIДКРИТЕ АКЦIОНЕРНЕ ТОВАРИСТВО КОРОСТЕНСЬКИЙ ЗАВОД ЗАЛIЗОБЕТОННИХ ШПАЛ</v>
          </cell>
          <cell r="F107">
            <v>8804.4796800000004</v>
          </cell>
          <cell r="G107">
            <v>8987.49</v>
          </cell>
          <cell r="H107">
            <v>9107.9029800000008</v>
          </cell>
          <cell r="I107">
            <v>8993.607</v>
          </cell>
          <cell r="J107">
            <v>6.117</v>
          </cell>
          <cell r="K107">
            <v>0</v>
          </cell>
          <cell r="L107">
            <v>0</v>
          </cell>
          <cell r="M107">
            <v>126.43061</v>
          </cell>
          <cell r="N107">
            <v>-114.29704</v>
          </cell>
        </row>
        <row r="108">
          <cell r="B108">
            <v>6</v>
          </cell>
          <cell r="C108" t="str">
            <v>ЖИТОМИРСЬКА ОБЛАСТЬ</v>
          </cell>
          <cell r="D108">
            <v>1413394</v>
          </cell>
          <cell r="E108" t="str">
            <v>ВIДКРИТЕ АКЦIОНЕРНЕ ТОВАРИСТВО "ЖИТОМИРСЬКИЙ ЗАВОД ОГОРОДЖУВАЛЬНИХ КОНСТРУКЦIЙ"</v>
          </cell>
          <cell r="F108">
            <v>2526.9635400000002</v>
          </cell>
          <cell r="G108">
            <v>2536.0488799999998</v>
          </cell>
          <cell r="H108">
            <v>7542.7671799999998</v>
          </cell>
          <cell r="I108">
            <v>8024.3503000000001</v>
          </cell>
          <cell r="J108">
            <v>5488.3014199999998</v>
          </cell>
          <cell r="K108">
            <v>0</v>
          </cell>
          <cell r="L108">
            <v>0</v>
          </cell>
          <cell r="M108">
            <v>501.93990000000002</v>
          </cell>
          <cell r="N108">
            <v>481.58312999999998</v>
          </cell>
        </row>
        <row r="109">
          <cell r="B109">
            <v>6</v>
          </cell>
          <cell r="C109" t="str">
            <v>ЖИТОМИРСЬКА ОБЛАСТЬ</v>
          </cell>
          <cell r="D109">
            <v>3344071</v>
          </cell>
          <cell r="E109" t="str">
            <v>ВIДКРИТЕ АКЦIОНЕРНЕ ТОВАРИСТВО ПО ГАЗОПОСТАЧАННЮ ТА ГАЗИФIКАЦIЇ "ЖИТОМИРГАЗ"</v>
          </cell>
          <cell r="F109">
            <v>6711.4679400000005</v>
          </cell>
          <cell r="G109">
            <v>6821.1053499999998</v>
          </cell>
          <cell r="H109">
            <v>7817.5346900000004</v>
          </cell>
          <cell r="I109">
            <v>7713.9798300000002</v>
          </cell>
          <cell r="J109">
            <v>892.87447999999995</v>
          </cell>
          <cell r="K109">
            <v>0</v>
          </cell>
          <cell r="L109">
            <v>0</v>
          </cell>
          <cell r="M109">
            <v>235.65958000000001</v>
          </cell>
          <cell r="N109">
            <v>-127.03180999999999</v>
          </cell>
        </row>
        <row r="110">
          <cell r="B110">
            <v>6</v>
          </cell>
          <cell r="C110" t="str">
            <v>ЖИТОМИРСЬКА ОБЛАСТЬ</v>
          </cell>
          <cell r="D110">
            <v>182863</v>
          </cell>
          <cell r="E110" t="str">
            <v>ВIДКРИТЕ АКЦIОНЕРНЕ ТОВАРИСТВО ЖИТОМИРСЬКИЙ МАСЛОЗАВОД</v>
          </cell>
          <cell r="F110">
            <v>2584.8449000000001</v>
          </cell>
          <cell r="G110">
            <v>1435.77459</v>
          </cell>
          <cell r="H110">
            <v>8056.2935799999996</v>
          </cell>
          <cell r="I110">
            <v>7118.4087600000003</v>
          </cell>
          <cell r="J110">
            <v>5682.6341700000003</v>
          </cell>
          <cell r="K110">
            <v>0</v>
          </cell>
          <cell r="L110">
            <v>0</v>
          </cell>
          <cell r="M110">
            <v>442.49113</v>
          </cell>
          <cell r="N110">
            <v>-958.06989999999996</v>
          </cell>
        </row>
        <row r="111">
          <cell r="B111">
            <v>6</v>
          </cell>
          <cell r="C111" t="str">
            <v>ЖИТОМИРСЬКА ОБЛАСТЬ</v>
          </cell>
          <cell r="D111">
            <v>5418342</v>
          </cell>
          <cell r="E111" t="str">
            <v>ТОВАРИСТВО З ОБМЕЖЕНОЮ ВIДПОВIДАЛЬНIСТЮ "БЕРДИЧIВСЬКИЙ ПИВОВАРНИЙ ЗАВОД"</v>
          </cell>
          <cell r="F111">
            <v>5264.8615900000004</v>
          </cell>
          <cell r="G111">
            <v>5243.0476600000002</v>
          </cell>
          <cell r="H111">
            <v>5557.9450399999996</v>
          </cell>
          <cell r="I111">
            <v>5879.6632</v>
          </cell>
          <cell r="J111">
            <v>636.61554000000001</v>
          </cell>
          <cell r="K111">
            <v>0</v>
          </cell>
          <cell r="L111">
            <v>0</v>
          </cell>
          <cell r="M111">
            <v>489.99549000000002</v>
          </cell>
          <cell r="N111">
            <v>321.32916</v>
          </cell>
        </row>
        <row r="112">
          <cell r="B112">
            <v>6</v>
          </cell>
          <cell r="C112" t="str">
            <v>ЖИТОМИРСЬКА ОБЛАСТЬ</v>
          </cell>
          <cell r="D112">
            <v>32085195</v>
          </cell>
          <cell r="E112" t="str">
            <v>ДОЧIРНЄ ПIДПРИЄМСТВО "РИТМ" ТОВАРИСТВА З ОБМЕЖЕНОЮ ВIДПОВIДАЛЬНIСТЮ "РОСТ"</v>
          </cell>
          <cell r="F112">
            <v>2917.0571</v>
          </cell>
          <cell r="G112">
            <v>2676.6192799999999</v>
          </cell>
          <cell r="H112">
            <v>5291.4608200000002</v>
          </cell>
          <cell r="I112">
            <v>5338.4417899999999</v>
          </cell>
          <cell r="J112">
            <v>2661.82251</v>
          </cell>
          <cell r="K112">
            <v>0</v>
          </cell>
          <cell r="L112">
            <v>0</v>
          </cell>
          <cell r="M112">
            <v>50.471789999999999</v>
          </cell>
          <cell r="N112">
            <v>44.515360000000001</v>
          </cell>
        </row>
        <row r="113">
          <cell r="B113">
            <v>6</v>
          </cell>
          <cell r="C113" t="str">
            <v>ЖИТОМИРСЬКА ОБЛАСТЬ</v>
          </cell>
          <cell r="D113">
            <v>382071</v>
          </cell>
          <cell r="E113" t="str">
            <v>ЗАКРИТЕ АКЦIОНЕРНЕ ТОВАРИСТВО "ЖИТОМИРСЬКI ЛАСОЩI"</v>
          </cell>
          <cell r="F113">
            <v>4622.9671600000001</v>
          </cell>
          <cell r="G113">
            <v>6091.7245000000003</v>
          </cell>
          <cell r="H113">
            <v>9145.3117299999994</v>
          </cell>
          <cell r="I113">
            <v>5256.7943100000002</v>
          </cell>
          <cell r="J113">
            <v>-834.93019000000004</v>
          </cell>
          <cell r="K113">
            <v>0</v>
          </cell>
          <cell r="L113">
            <v>0</v>
          </cell>
          <cell r="M113">
            <v>27.902090000000001</v>
          </cell>
          <cell r="N113">
            <v>-3888.5174000000002</v>
          </cell>
        </row>
        <row r="114">
          <cell r="B114">
            <v>6</v>
          </cell>
          <cell r="C114" t="str">
            <v>ЖИТОМИРСЬКА ОБЛАСТЬ</v>
          </cell>
          <cell r="D114">
            <v>30741096</v>
          </cell>
          <cell r="E114" t="str">
            <v>"БЕРДИЧIВСЬКА СОЛОДОВА КОМПАНIЯ"</v>
          </cell>
          <cell r="F114">
            <v>3890.1813099999999</v>
          </cell>
          <cell r="G114">
            <v>3610.3057600000002</v>
          </cell>
          <cell r="H114">
            <v>4908.3676599999999</v>
          </cell>
          <cell r="I114">
            <v>4865.2025100000001</v>
          </cell>
          <cell r="J114">
            <v>1254.8967500000001</v>
          </cell>
          <cell r="K114">
            <v>0</v>
          </cell>
          <cell r="L114">
            <v>0</v>
          </cell>
          <cell r="M114">
            <v>113.57653000000001</v>
          </cell>
          <cell r="N114">
            <v>-43.208300000000001</v>
          </cell>
        </row>
        <row r="115">
          <cell r="B115">
            <v>6</v>
          </cell>
          <cell r="C115" t="str">
            <v>ЖИТОМИРСЬКА ОБЛАСТЬ</v>
          </cell>
          <cell r="D115">
            <v>307230</v>
          </cell>
          <cell r="E115" t="str">
            <v>АКЦIОНЕРНЕ ТОВАРИСТВО ЗАКРИТОГО ТИПУ "УКРАЇНА"</v>
          </cell>
          <cell r="F115">
            <v>3060.3206599999999</v>
          </cell>
          <cell r="G115">
            <v>3041.8872099999999</v>
          </cell>
          <cell r="H115">
            <v>4769.3899000000001</v>
          </cell>
          <cell r="I115">
            <v>4845.5103200000003</v>
          </cell>
          <cell r="J115">
            <v>1803.62311</v>
          </cell>
          <cell r="K115">
            <v>0</v>
          </cell>
          <cell r="L115">
            <v>0</v>
          </cell>
          <cell r="M115">
            <v>75.161739999999995</v>
          </cell>
          <cell r="N115">
            <v>73.746719999999996</v>
          </cell>
        </row>
        <row r="116">
          <cell r="B116">
            <v>6</v>
          </cell>
          <cell r="C116" t="str">
            <v>ЖИТОМИРСЬКА ОБЛАСТЬ</v>
          </cell>
          <cell r="D116">
            <v>30853412</v>
          </cell>
          <cell r="E116" t="str">
            <v>ТОВАРИСТВО З ОБМЕЖЕНОЮ ВIДПОВIДАЛЬНIСТЮ "СПIЛЬНЕ УКРАЇНСЬКО-НIМЕЦЬКЕ ПIДПРИЄМСТВО "АТЕМ-ФРАНК"</v>
          </cell>
          <cell r="F116">
            <v>2570.20444</v>
          </cell>
          <cell r="G116">
            <v>2470.75</v>
          </cell>
          <cell r="H116">
            <v>4765.10034</v>
          </cell>
          <cell r="I116">
            <v>4833.4997800000001</v>
          </cell>
          <cell r="J116">
            <v>2362.7497800000001</v>
          </cell>
          <cell r="K116">
            <v>0</v>
          </cell>
          <cell r="L116">
            <v>0</v>
          </cell>
          <cell r="M116">
            <v>75.369709999999998</v>
          </cell>
          <cell r="N116">
            <v>68.388840000000002</v>
          </cell>
        </row>
        <row r="117">
          <cell r="B117">
            <v>6</v>
          </cell>
          <cell r="C117" t="str">
            <v>ЖИТОМИРСЬКА ОБЛАСТЬ</v>
          </cell>
          <cell r="D117">
            <v>3563198</v>
          </cell>
          <cell r="E117" t="str">
            <v>ВIДКРИТЕ АКЦIОНЕРНЕ ТОВАРИСТВО "АГРОТЕПЛОМАШ"</v>
          </cell>
          <cell r="F117">
            <v>3305.53152</v>
          </cell>
          <cell r="G117">
            <v>3375.67326</v>
          </cell>
          <cell r="H117">
            <v>4233.2470000000003</v>
          </cell>
          <cell r="I117">
            <v>4375.3469500000001</v>
          </cell>
          <cell r="J117">
            <v>999.67368999999997</v>
          </cell>
          <cell r="K117">
            <v>0</v>
          </cell>
          <cell r="L117">
            <v>0</v>
          </cell>
          <cell r="M117">
            <v>226.40090000000001</v>
          </cell>
          <cell r="N117">
            <v>142.09893</v>
          </cell>
        </row>
        <row r="118">
          <cell r="B118">
            <v>6</v>
          </cell>
          <cell r="C118" t="str">
            <v>ЖИТОМИРСЬКА ОБЛАСТЬ</v>
          </cell>
          <cell r="D118">
            <v>13560309</v>
          </cell>
          <cell r="E118" t="str">
            <v>ТОВАРИСТВО З ОБМЕЖЕНОЮ ВIДПОВIДАЛЬНIСТЮ "ЕКТА-ПРОМ"</v>
          </cell>
          <cell r="F118">
            <v>1313.5727899999999</v>
          </cell>
          <cell r="G118">
            <v>1557.9141299999999</v>
          </cell>
          <cell r="H118">
            <v>3855.6453999999999</v>
          </cell>
          <cell r="I118">
            <v>4090.1383000000001</v>
          </cell>
          <cell r="J118">
            <v>2532.22417</v>
          </cell>
          <cell r="K118">
            <v>0</v>
          </cell>
          <cell r="L118">
            <v>0</v>
          </cell>
          <cell r="M118">
            <v>486.29313999999999</v>
          </cell>
          <cell r="N118">
            <v>234.49288999999999</v>
          </cell>
        </row>
        <row r="119">
          <cell r="B119">
            <v>6</v>
          </cell>
          <cell r="C119" t="str">
            <v>ЖИТОМИРСЬКА ОБЛАСТЬ</v>
          </cell>
          <cell r="D119">
            <v>5478806</v>
          </cell>
          <cell r="E119" t="str">
            <v>ЖИТОМИРСЬКЕ ОРЕНДНЕ ПIДПРИЄМСТВО ТЕПЛОВИХ МЕРЕЖ "ЖИТОМИРТЕПЛОКОМУНЕНЕРГО"</v>
          </cell>
          <cell r="F119">
            <v>2453.9153200000001</v>
          </cell>
          <cell r="G119">
            <v>2979.5092800000002</v>
          </cell>
          <cell r="H119">
            <v>3645.24658</v>
          </cell>
          <cell r="I119">
            <v>3901.8193099999999</v>
          </cell>
          <cell r="J119">
            <v>922.31002999999998</v>
          </cell>
          <cell r="K119">
            <v>0</v>
          </cell>
          <cell r="L119">
            <v>0</v>
          </cell>
          <cell r="M119">
            <v>448.72564999999997</v>
          </cell>
          <cell r="N119">
            <v>99.271090000000001</v>
          </cell>
        </row>
        <row r="120">
          <cell r="B120">
            <v>6</v>
          </cell>
          <cell r="C120" t="str">
            <v>ЖИТОМИРСЬКА ОБЛАСТЬ</v>
          </cell>
          <cell r="D120">
            <v>1374567</v>
          </cell>
          <cell r="E120" t="str">
            <v>ВIДКРИТЕ АКЦIОНЕРНЕ ТОВАРИСТВО "КОРОСТЕНСЬКИЙ ЩЕБЗАВОД"</v>
          </cell>
          <cell r="F120">
            <v>3319.3069799999998</v>
          </cell>
          <cell r="G120">
            <v>3326.7915899999998</v>
          </cell>
          <cell r="H120">
            <v>3614.8610899999999</v>
          </cell>
          <cell r="I120">
            <v>3635.9177399999999</v>
          </cell>
          <cell r="J120">
            <v>309.12615</v>
          </cell>
          <cell r="K120">
            <v>0</v>
          </cell>
          <cell r="L120">
            <v>0</v>
          </cell>
          <cell r="M120">
            <v>38.291519999999998</v>
          </cell>
          <cell r="N120">
            <v>21.056650000000001</v>
          </cell>
        </row>
        <row r="121">
          <cell r="B121">
            <v>6</v>
          </cell>
          <cell r="C121" t="str">
            <v>ЖИТОМИРСЬКА ОБЛАСТЬ</v>
          </cell>
          <cell r="D121">
            <v>31106292</v>
          </cell>
          <cell r="E121" t="str">
            <v>ТОВАРИСТВО З ОБМЕЖЕНОЮ ВIДПОВIДАЛЬНIСТЮ ФАБРИКА "КЛАСУМ"</v>
          </cell>
          <cell r="F121">
            <v>3145.0802199999998</v>
          </cell>
          <cell r="G121">
            <v>3136.3273899999999</v>
          </cell>
          <cell r="H121">
            <v>3290.5839599999999</v>
          </cell>
          <cell r="I121">
            <v>3546.0282999999999</v>
          </cell>
          <cell r="J121">
            <v>409.70091000000002</v>
          </cell>
          <cell r="K121">
            <v>0</v>
          </cell>
          <cell r="L121">
            <v>0</v>
          </cell>
          <cell r="M121">
            <v>235.44359</v>
          </cell>
          <cell r="N121">
            <v>229.51485</v>
          </cell>
        </row>
        <row r="122">
          <cell r="B122">
            <v>7</v>
          </cell>
          <cell r="C122" t="str">
            <v>ЗАКАРПАТСЬКА ОБЛАСТЬ</v>
          </cell>
          <cell r="D122">
            <v>30913130</v>
          </cell>
          <cell r="E122" t="str">
            <v>ЗАКРИТЕ АКЦIОНЕРНЕ ТОВАРИСТВО "ЄВРОКАР"</v>
          </cell>
          <cell r="F122">
            <v>80251.653399999996</v>
          </cell>
          <cell r="G122">
            <v>82056.463699999993</v>
          </cell>
          <cell r="H122">
            <v>115519.40399999999</v>
          </cell>
          <cell r="I122">
            <v>117779.482</v>
          </cell>
          <cell r="J122">
            <v>35723.018499999998</v>
          </cell>
          <cell r="K122">
            <v>7.1190000000000003E-2</v>
          </cell>
          <cell r="L122">
            <v>7.1190000000000003E-2</v>
          </cell>
          <cell r="M122">
            <v>4634.2731599999997</v>
          </cell>
          <cell r="N122">
            <v>2259.89768</v>
          </cell>
        </row>
        <row r="123">
          <cell r="B123">
            <v>7</v>
          </cell>
          <cell r="C123" t="str">
            <v>ЗАКАРПАТСЬКА ОБЛАСТЬ</v>
          </cell>
          <cell r="D123">
            <v>131529</v>
          </cell>
          <cell r="E123" t="str">
            <v>ВIДКРИТЕ АКЦIОНЕРНЕ ТОВАРИСТВО "ЕНЕРГОПОСТАЧАЛЬНА КОМПАНIЯ "ЗАКАРПАТТЯОБЛЕНЕРГО"</v>
          </cell>
          <cell r="F123">
            <v>12613.557000000001</v>
          </cell>
          <cell r="G123">
            <v>11590.575199999999</v>
          </cell>
          <cell r="H123">
            <v>17319.042099999999</v>
          </cell>
          <cell r="I123">
            <v>22527.7372</v>
          </cell>
          <cell r="J123">
            <v>10937.162</v>
          </cell>
          <cell r="K123">
            <v>0</v>
          </cell>
          <cell r="L123">
            <v>-1616.1588999999999</v>
          </cell>
          <cell r="M123">
            <v>3408.12401</v>
          </cell>
          <cell r="N123">
            <v>3406.5955600000002</v>
          </cell>
        </row>
        <row r="124">
          <cell r="B124">
            <v>7</v>
          </cell>
          <cell r="C124" t="str">
            <v>ЗАКАРПАТСЬКА ОБЛАСТЬ</v>
          </cell>
          <cell r="D124">
            <v>412122</v>
          </cell>
          <cell r="E124" t="str">
            <v>ОРЕНДНЕ ПIДПРИЄМСТВО "УЖГОРОДСЬКИЙ КОНЬЯЧНИЙ ЗАВОД"</v>
          </cell>
          <cell r="F124">
            <v>18942.440900000001</v>
          </cell>
          <cell r="G124">
            <v>22701.845000000001</v>
          </cell>
          <cell r="H124">
            <v>22466.2228</v>
          </cell>
          <cell r="I124">
            <v>21154.309600000001</v>
          </cell>
          <cell r="J124">
            <v>-1547.5354</v>
          </cell>
          <cell r="K124">
            <v>0</v>
          </cell>
          <cell r="L124">
            <v>0</v>
          </cell>
          <cell r="M124">
            <v>1582.9793199999999</v>
          </cell>
          <cell r="N124">
            <v>-2231.9151000000002</v>
          </cell>
        </row>
        <row r="125">
          <cell r="B125">
            <v>7</v>
          </cell>
          <cell r="C125" t="str">
            <v>ЗАКАРПАТСЬКА ОБЛАСТЬ</v>
          </cell>
          <cell r="D125">
            <v>31179046</v>
          </cell>
          <cell r="E125" t="str">
            <v>ДОЧIРНЄ ПIДПРИЄМСТВО "ЗАКАРПАТСЬКИЙ ОБЛАВТОДОР" ВIДКРИТОГО АКЦIОНЕРНОГО ТОВАРИСТВА "ДЕРЖАВНА АКЦIОНЕРНА КОМПАНIЯ "АВТОМОБIЛЬНI ДОРОГИ УКРАЇНИ"</v>
          </cell>
          <cell r="F125">
            <v>5176.6349200000004</v>
          </cell>
          <cell r="G125">
            <v>5474.13141</v>
          </cell>
          <cell r="H125">
            <v>6670.7641100000001</v>
          </cell>
          <cell r="I125">
            <v>7843.7139200000001</v>
          </cell>
          <cell r="J125">
            <v>2369.5825100000002</v>
          </cell>
          <cell r="K125">
            <v>0</v>
          </cell>
          <cell r="L125">
            <v>0</v>
          </cell>
          <cell r="M125">
            <v>1187.53061</v>
          </cell>
          <cell r="N125">
            <v>1172.94811</v>
          </cell>
        </row>
        <row r="126">
          <cell r="B126">
            <v>7</v>
          </cell>
          <cell r="C126" t="str">
            <v>ЗАКАРПАТСЬКА ОБЛАСТЬ</v>
          </cell>
          <cell r="D126">
            <v>22091380</v>
          </cell>
          <cell r="E126" t="str">
            <v>СПIЛЬНЕ УКРАЄНСЬКО-ГIБРАЛТАРСЬКЕ ПIДПРИЄМСТВО"КОТНАР" У ФОРМI АКЦIОНЕРНОГО ТОВАРИСТВА ЗАКРИТОГО ТИПУ</v>
          </cell>
          <cell r="F126">
            <v>6494.6449499999999</v>
          </cell>
          <cell r="G126">
            <v>7680.5460599999997</v>
          </cell>
          <cell r="H126">
            <v>6079.4257200000002</v>
          </cell>
          <cell r="I126">
            <v>6740.1721100000004</v>
          </cell>
          <cell r="J126">
            <v>-940.37395000000004</v>
          </cell>
          <cell r="K126">
            <v>0</v>
          </cell>
          <cell r="L126">
            <v>0</v>
          </cell>
          <cell r="M126">
            <v>997.31674999999996</v>
          </cell>
          <cell r="N126">
            <v>997.31674999999996</v>
          </cell>
        </row>
        <row r="127">
          <cell r="B127">
            <v>7</v>
          </cell>
          <cell r="C127" t="str">
            <v>ЗАКАРПАТСЬКА ОБЛАСТЬ</v>
          </cell>
          <cell r="D127">
            <v>22079373</v>
          </cell>
          <cell r="E127" t="str">
            <v>СПIЛЬНЕ УКРАЄНСЬКО-АМЕРИКАНСЬКО-РОСIЙСЬКЕ ПIДПРИЄМСТВО У ФОРМI ТОВАРИСТВА З ОБМЕЖЕНОЮ ВIДПОВIДАЛЬНIСТЮ "АЙСБЕРГ"</v>
          </cell>
          <cell r="F127">
            <v>4877.9365600000001</v>
          </cell>
          <cell r="G127">
            <v>5646.1070399999999</v>
          </cell>
          <cell r="H127">
            <v>5516.4258499999996</v>
          </cell>
          <cell r="I127">
            <v>5916.0513199999996</v>
          </cell>
          <cell r="J127">
            <v>269.94427999999999</v>
          </cell>
          <cell r="K127">
            <v>0</v>
          </cell>
          <cell r="L127">
            <v>0</v>
          </cell>
          <cell r="M127">
            <v>635.20038</v>
          </cell>
          <cell r="N127">
            <v>635.20038</v>
          </cell>
        </row>
        <row r="128">
          <cell r="B128">
            <v>7</v>
          </cell>
          <cell r="C128" t="str">
            <v>ЗАКАРПАТСЬКА ОБЛАСТЬ</v>
          </cell>
          <cell r="D128">
            <v>22111964</v>
          </cell>
          <cell r="E128" t="str">
            <v>ЗАКАРПАТСЬКА ФIЛIЯ ЗАКРИТОГО АКЦIОНЕРНОГО ТОВАРИСТВА "УКРАЇНСЬКИЙ МОБIЛЬНИЙ ЗВ'ЯЗОК"</v>
          </cell>
          <cell r="F128">
            <v>4103.87</v>
          </cell>
          <cell r="G128">
            <v>4103.87</v>
          </cell>
          <cell r="H128">
            <v>4254.2179999999998</v>
          </cell>
          <cell r="I128">
            <v>4254.2179999999998</v>
          </cell>
          <cell r="J128">
            <v>150.34800000000001</v>
          </cell>
          <cell r="K128">
            <v>0</v>
          </cell>
          <cell r="L128">
            <v>0</v>
          </cell>
          <cell r="M128">
            <v>5.994E-2</v>
          </cell>
          <cell r="N128">
            <v>0</v>
          </cell>
        </row>
        <row r="129">
          <cell r="B129">
            <v>7</v>
          </cell>
          <cell r="C129" t="str">
            <v>ЗАКАРПАТСЬКА ОБЛАСТЬ</v>
          </cell>
          <cell r="D129">
            <v>2649977</v>
          </cell>
          <cell r="E129" t="str">
            <v>ДОЧIРНЄ ПIДПРИЄМСТВО САНАТОРIЙ "СОНЯЧНЕ ЗАКАРПАТТЯ" ЗАТ ЛIКУВАЛЬНО-ОЗДОРОВЧИХ ЗАКЛАДIВ ПРОФ "УКРПРОФОЗДОРОВНИЦЯ</v>
          </cell>
          <cell r="F129">
            <v>2993.4677999999999</v>
          </cell>
          <cell r="G129">
            <v>2998.78431</v>
          </cell>
          <cell r="H129">
            <v>3757.4848099999999</v>
          </cell>
          <cell r="I129">
            <v>3968.8976699999998</v>
          </cell>
          <cell r="J129">
            <v>970.11335999999994</v>
          </cell>
          <cell r="K129">
            <v>0</v>
          </cell>
          <cell r="L129">
            <v>-8.9169999999999999E-2</v>
          </cell>
          <cell r="M129">
            <v>225.95307</v>
          </cell>
          <cell r="N129">
            <v>211.32301000000001</v>
          </cell>
        </row>
        <row r="130">
          <cell r="B130">
            <v>7</v>
          </cell>
          <cell r="C130" t="str">
            <v>ЗАКАРПАТСЬКА ОБЛАСТЬ</v>
          </cell>
          <cell r="D130">
            <v>5528259</v>
          </cell>
          <cell r="E130" t="str">
            <v>ВIДКРИТЕ АКЦIОНЕРНЕ ТОВАРИСТВО "ПЛОДООВОЧ"</v>
          </cell>
          <cell r="F130">
            <v>863.35383999999999</v>
          </cell>
          <cell r="G130">
            <v>741.55488000000003</v>
          </cell>
          <cell r="H130">
            <v>2302.76962</v>
          </cell>
          <cell r="I130">
            <v>3541.8868699999998</v>
          </cell>
          <cell r="J130">
            <v>2800.3319900000001</v>
          </cell>
          <cell r="K130">
            <v>0</v>
          </cell>
          <cell r="L130">
            <v>0</v>
          </cell>
          <cell r="M130">
            <v>751.02468999999996</v>
          </cell>
          <cell r="N130">
            <v>738.39215999999999</v>
          </cell>
        </row>
        <row r="131">
          <cell r="B131">
            <v>7</v>
          </cell>
          <cell r="C131" t="str">
            <v>ЗАКАРПАТСЬКА ОБЛАСТЬ</v>
          </cell>
          <cell r="D131">
            <v>20455240</v>
          </cell>
          <cell r="E131" t="str">
            <v>ПРИВАТНЕ ПIДПРИЄМСТВО "КАРНIКА"</v>
          </cell>
          <cell r="F131">
            <v>2392.0141699999999</v>
          </cell>
          <cell r="G131">
            <v>2352.6611699999999</v>
          </cell>
          <cell r="H131">
            <v>2906.2477899999999</v>
          </cell>
          <cell r="I131">
            <v>3363.0677900000001</v>
          </cell>
          <cell r="J131">
            <v>1010.40662</v>
          </cell>
          <cell r="K131">
            <v>0</v>
          </cell>
          <cell r="L131">
            <v>0</v>
          </cell>
          <cell r="M131">
            <v>456.82215000000002</v>
          </cell>
          <cell r="N131">
            <v>456.82</v>
          </cell>
        </row>
        <row r="132">
          <cell r="B132">
            <v>7</v>
          </cell>
          <cell r="C132" t="str">
            <v>ЗАКАРПАТСЬКА ОБЛАСТЬ</v>
          </cell>
          <cell r="D132">
            <v>22083669</v>
          </cell>
          <cell r="E132" t="str">
            <v>ТОВАРИСТВО З ОБМЕЖЕНОЮ ВIДПОВIДАЛЬНIСТЮ "УНIВЕРСАЛ-М"</v>
          </cell>
          <cell r="F132">
            <v>2286.8150799999999</v>
          </cell>
          <cell r="G132">
            <v>2390.6939400000001</v>
          </cell>
          <cell r="H132">
            <v>2464.8906299999999</v>
          </cell>
          <cell r="I132">
            <v>2786.9076300000002</v>
          </cell>
          <cell r="J132">
            <v>396.21368999999999</v>
          </cell>
          <cell r="K132">
            <v>0</v>
          </cell>
          <cell r="L132">
            <v>0</v>
          </cell>
          <cell r="M132">
            <v>427.17406</v>
          </cell>
          <cell r="N132">
            <v>322.017</v>
          </cell>
        </row>
        <row r="133">
          <cell r="B133">
            <v>7</v>
          </cell>
          <cell r="C133" t="str">
            <v>ЗАКАРПАТСЬКА ОБЛАСТЬ</v>
          </cell>
          <cell r="D133">
            <v>1037092</v>
          </cell>
          <cell r="E133" t="str">
            <v>ВIДКРИТЕ АКЦIОНЕРНЕ ТОВАРИСТВО "ВИНОГРАДIВСЬКА ПЕРЕСУВНА МЕХАНIЗОВАНА КОЛОНА №78"</v>
          </cell>
          <cell r="F133">
            <v>2018.9525699999999</v>
          </cell>
          <cell r="G133">
            <v>2191.8226199999999</v>
          </cell>
          <cell r="H133">
            <v>2427.1972599999999</v>
          </cell>
          <cell r="I133">
            <v>2686.0823</v>
          </cell>
          <cell r="J133">
            <v>494.25968</v>
          </cell>
          <cell r="K133">
            <v>0</v>
          </cell>
          <cell r="L133">
            <v>0</v>
          </cell>
          <cell r="M133">
            <v>434.05826999999999</v>
          </cell>
          <cell r="N133">
            <v>258.88467000000003</v>
          </cell>
        </row>
        <row r="134">
          <cell r="B134">
            <v>7</v>
          </cell>
          <cell r="C134" t="str">
            <v>ЗАКАРПАТСЬКА ОБЛАСТЬ</v>
          </cell>
          <cell r="D134">
            <v>30104493</v>
          </cell>
          <cell r="E134" t="str">
            <v>ТОВАРИСТВО З ОБМЕЖЕНОЮ ВIДПОВIДАЛЬНIСТЮ "ЗАВОД "КОНВЕКТОР"</v>
          </cell>
          <cell r="F134">
            <v>2052.7278099999999</v>
          </cell>
          <cell r="G134">
            <v>2052.7271000000001</v>
          </cell>
          <cell r="H134">
            <v>2307.6967</v>
          </cell>
          <cell r="I134">
            <v>2578.2147</v>
          </cell>
          <cell r="J134">
            <v>525.48760000000004</v>
          </cell>
          <cell r="K134">
            <v>0</v>
          </cell>
          <cell r="L134">
            <v>0</v>
          </cell>
          <cell r="M134">
            <v>270.51870000000002</v>
          </cell>
          <cell r="N134">
            <v>270.51799999999997</v>
          </cell>
        </row>
        <row r="135">
          <cell r="B135">
            <v>7</v>
          </cell>
          <cell r="C135" t="str">
            <v>ЗАКАРПАТСЬКА ОБЛАСТЬ</v>
          </cell>
          <cell r="D135">
            <v>371512</v>
          </cell>
          <cell r="E135" t="str">
            <v>ВIДКРИТЕ АКЦIОНЕРНЕ ТОВАРИСТВО "СВАЛЯВСЬКI МIНЕРАЛЬНI ВОДИ"</v>
          </cell>
          <cell r="F135">
            <v>1709.52037</v>
          </cell>
          <cell r="G135">
            <v>1677.2774899999999</v>
          </cell>
          <cell r="H135">
            <v>2230.28863</v>
          </cell>
          <cell r="I135">
            <v>2429.66374</v>
          </cell>
          <cell r="J135">
            <v>752.38625000000002</v>
          </cell>
          <cell r="K135">
            <v>0</v>
          </cell>
          <cell r="L135">
            <v>0</v>
          </cell>
          <cell r="M135">
            <v>204.88930999999999</v>
          </cell>
          <cell r="N135">
            <v>199.37499</v>
          </cell>
        </row>
        <row r="136">
          <cell r="B136">
            <v>7</v>
          </cell>
          <cell r="C136" t="str">
            <v>ЗАКАРПАТСЬКА ОБЛАСТЬ</v>
          </cell>
          <cell r="D136">
            <v>453256</v>
          </cell>
          <cell r="E136" t="str">
            <v>ВIДКРИТЕ АКЦIОНЕРНЕ ТОВАРИСТВО "УЖГОРОДМОЛОКО"</v>
          </cell>
          <cell r="F136">
            <v>4.4103599999999998</v>
          </cell>
          <cell r="G136">
            <v>5.8125600000000004</v>
          </cell>
          <cell r="H136">
            <v>2361.2469299999998</v>
          </cell>
          <cell r="I136">
            <v>2397.1907900000001</v>
          </cell>
          <cell r="J136">
            <v>2391.3782299999998</v>
          </cell>
          <cell r="K136">
            <v>0</v>
          </cell>
          <cell r="L136">
            <v>0</v>
          </cell>
          <cell r="M136">
            <v>29.487860000000001</v>
          </cell>
          <cell r="N136">
            <v>28.556339999999999</v>
          </cell>
        </row>
        <row r="137">
          <cell r="B137">
            <v>7</v>
          </cell>
          <cell r="C137" t="str">
            <v>ЗАКАРПАТСЬКА ОБЛАСТЬ</v>
          </cell>
          <cell r="D137">
            <v>22073637</v>
          </cell>
          <cell r="E137" t="str">
            <v>УКРАЄНСЬКО-АВСТРIЙСЬКЕ ПIДПРИЄМСТВО З IНОЗЕМНИМИ IНВЕСТИЦIЯМИ У ФОРМI ТОВАРИСТВА З ОБМЕЖЕНОЮ ВIДПОВIДАЛЬНIСТЮ " ФIШЕР-МУКАЧЕВО"</v>
          </cell>
          <cell r="F137">
            <v>-1691.9463000000001</v>
          </cell>
          <cell r="G137">
            <v>-5631.9578000000001</v>
          </cell>
          <cell r="H137">
            <v>-1323.1686</v>
          </cell>
          <cell r="I137">
            <v>2256.65697</v>
          </cell>
          <cell r="J137">
            <v>7888.61481</v>
          </cell>
          <cell r="K137">
            <v>0</v>
          </cell>
          <cell r="L137">
            <v>0</v>
          </cell>
          <cell r="M137">
            <v>4579.5254999999997</v>
          </cell>
          <cell r="N137">
            <v>3627.8957399999999</v>
          </cell>
        </row>
        <row r="138">
          <cell r="B138">
            <v>7</v>
          </cell>
          <cell r="C138" t="str">
            <v>ЗАКАРПАТСЬКА ОБЛАСТЬ</v>
          </cell>
          <cell r="D138">
            <v>31326993</v>
          </cell>
          <cell r="E138" t="str">
            <v>ТОВАРИСТВО З ОБМЕЖЕНОЮ ВIДПОВIДАЛЬНIСТЮ " ЗАКАРПАТСЬКА ПРОДОВОЛЬЧА ГРУПА "</v>
          </cell>
          <cell r="F138">
            <v>1771.7058199999999</v>
          </cell>
          <cell r="G138">
            <v>1881.2070200000001</v>
          </cell>
          <cell r="H138">
            <v>1764.3357900000001</v>
          </cell>
          <cell r="I138">
            <v>2208.8147899999999</v>
          </cell>
          <cell r="J138">
            <v>327.60777000000002</v>
          </cell>
          <cell r="K138">
            <v>0</v>
          </cell>
          <cell r="L138">
            <v>0</v>
          </cell>
          <cell r="M138">
            <v>128.20571000000001</v>
          </cell>
          <cell r="N138">
            <v>66.484700000000004</v>
          </cell>
        </row>
        <row r="139">
          <cell r="B139">
            <v>7</v>
          </cell>
          <cell r="C139" t="str">
            <v>ЗАКАРПАТСЬКА ОБЛАСТЬ</v>
          </cell>
          <cell r="D139">
            <v>26530474</v>
          </cell>
          <cell r="E139" t="str">
            <v>ФIЛIЯ АКЦIОНЕРНОГО КОМЕРЦIЙНОГО БАНКУ "РАЙФФАЙЗЕНБАНК УКРАЇНА" В М.УЖГОРОДI</v>
          </cell>
          <cell r="F139">
            <v>225.34377000000001</v>
          </cell>
          <cell r="G139">
            <v>225.34616</v>
          </cell>
          <cell r="H139">
            <v>1989.6287</v>
          </cell>
          <cell r="I139">
            <v>1989.62643</v>
          </cell>
          <cell r="J139">
            <v>1764.28027</v>
          </cell>
          <cell r="K139">
            <v>0</v>
          </cell>
          <cell r="L139">
            <v>0</v>
          </cell>
          <cell r="M139">
            <v>1.2E-4</v>
          </cell>
          <cell r="N139">
            <v>-2.2699999999999999E-3</v>
          </cell>
        </row>
        <row r="140">
          <cell r="B140">
            <v>7</v>
          </cell>
          <cell r="C140" t="str">
            <v>ЗАКАРПАТСЬКА ОБЛАСТЬ</v>
          </cell>
          <cell r="D140">
            <v>8596883</v>
          </cell>
          <cell r="E140" t="str">
            <v>ВIДДIЛ ДЕРЖАВНОЇ СЛУЖБИ ОХОРОНИ ПРИ УМВС УКРАЇНИ В ЗАКАРПАТСЬКIЙ ОБЛАСТI</v>
          </cell>
          <cell r="F140">
            <v>1771.9856400000001</v>
          </cell>
          <cell r="G140">
            <v>1771.9856400000001</v>
          </cell>
          <cell r="H140">
            <v>1811.55171</v>
          </cell>
          <cell r="I140">
            <v>1977.3542</v>
          </cell>
          <cell r="J140">
            <v>205.36856</v>
          </cell>
          <cell r="K140">
            <v>0</v>
          </cell>
          <cell r="L140">
            <v>0</v>
          </cell>
          <cell r="M140">
            <v>171.24091999999999</v>
          </cell>
          <cell r="N140">
            <v>165.80249000000001</v>
          </cell>
        </row>
        <row r="141">
          <cell r="B141">
            <v>7</v>
          </cell>
          <cell r="C141" t="str">
            <v>ЗАКАРПАТСЬКА ОБЛАСТЬ</v>
          </cell>
          <cell r="D141">
            <v>30953330</v>
          </cell>
          <cell r="E141" t="str">
            <v>ТОВАРИСТВО З ОБМЕЖЕНОЮ ВIДПОВIДАЛЬНIСТЮ "НIДАН+"</v>
          </cell>
          <cell r="F141">
            <v>-299.54286000000002</v>
          </cell>
          <cell r="G141">
            <v>-401.72421000000003</v>
          </cell>
          <cell r="H141">
            <v>2023.2936500000001</v>
          </cell>
          <cell r="I141">
            <v>1974.1316999999999</v>
          </cell>
          <cell r="J141">
            <v>2375.8559100000002</v>
          </cell>
          <cell r="K141">
            <v>0</v>
          </cell>
          <cell r="L141">
            <v>0</v>
          </cell>
          <cell r="M141">
            <v>504.97761000000003</v>
          </cell>
          <cell r="N141">
            <v>504.97761000000003</v>
          </cell>
        </row>
        <row r="142">
          <cell r="B142">
            <v>8</v>
          </cell>
          <cell r="C142" t="str">
            <v>ЗАПОРIЗЬКА ОБЛАСТЬ</v>
          </cell>
          <cell r="D142">
            <v>32096432</v>
          </cell>
          <cell r="E142" t="str">
            <v>ДОЧIРНЄ ПIДПРИЄМСТВО "IМIДЖ ХОЛДИНГ" АКЦIОНЕРНОЄ КОМПАНIЄ "IМIДЖ ХОЛДИНГ АПС"</v>
          </cell>
          <cell r="F142">
            <v>165024.84400000001</v>
          </cell>
          <cell r="G142">
            <v>260837.383</v>
          </cell>
          <cell r="H142">
            <v>437067.27100000001</v>
          </cell>
          <cell r="I142">
            <v>555397.696</v>
          </cell>
          <cell r="J142">
            <v>294560.31300000002</v>
          </cell>
          <cell r="K142">
            <v>0</v>
          </cell>
          <cell r="L142">
            <v>-2829.0702999999999</v>
          </cell>
          <cell r="M142">
            <v>230456.96799999999</v>
          </cell>
          <cell r="N142">
            <v>115040.817</v>
          </cell>
        </row>
        <row r="143">
          <cell r="B143">
            <v>8</v>
          </cell>
          <cell r="C143" t="str">
            <v>ЗАПОРIЗЬКА ОБЛАСТЬ</v>
          </cell>
          <cell r="D143">
            <v>25480917</v>
          </cell>
          <cell r="E143" t="str">
            <v>ЗАКРИТЕ АКЦIОНЕРНЕ ТОВАРИСТВО З IНОЗЕМНОЮ IНВЕСТИЦIЄЮ "ЗАПОРIЗЬКИЙ АВТОМОБIЛЕБУДIВНИЙ ЗАВОД"</v>
          </cell>
          <cell r="F143">
            <v>253165.266</v>
          </cell>
          <cell r="G143">
            <v>202285.82699999999</v>
          </cell>
          <cell r="H143">
            <v>296507.01500000001</v>
          </cell>
          <cell r="I143">
            <v>304788.78700000001</v>
          </cell>
          <cell r="J143">
            <v>102502.959</v>
          </cell>
          <cell r="K143">
            <v>0</v>
          </cell>
          <cell r="L143">
            <v>0</v>
          </cell>
          <cell r="M143">
            <v>8308.8997299999992</v>
          </cell>
          <cell r="N143">
            <v>8279.5994599999995</v>
          </cell>
        </row>
        <row r="144">
          <cell r="B144">
            <v>8</v>
          </cell>
          <cell r="C144" t="str">
            <v>ЗАПОРIЗЬКА ОБЛАСТЬ</v>
          </cell>
          <cell r="D144">
            <v>130872</v>
          </cell>
          <cell r="E144" t="str">
            <v>ВIДКРИТЕ АКЦIОНЕРНЕ ТОВАРИСТВО "ДНIПРОЕНЕРГО"</v>
          </cell>
          <cell r="F144">
            <v>266738.17300000001</v>
          </cell>
          <cell r="G144">
            <v>278682.679</v>
          </cell>
          <cell r="H144">
            <v>206539.859</v>
          </cell>
          <cell r="I144">
            <v>218911.859</v>
          </cell>
          <cell r="J144">
            <v>-59770.821000000004</v>
          </cell>
          <cell r="K144">
            <v>0</v>
          </cell>
          <cell r="L144">
            <v>-364.38900999999998</v>
          </cell>
          <cell r="M144">
            <v>8840.7079200000007</v>
          </cell>
          <cell r="N144">
            <v>8840.70759</v>
          </cell>
        </row>
        <row r="145">
          <cell r="B145">
            <v>8</v>
          </cell>
          <cell r="C145" t="str">
            <v>ЗАПОРIЗЬКА ОБЛАСТЬ</v>
          </cell>
          <cell r="D145">
            <v>194731</v>
          </cell>
          <cell r="E145" t="str">
            <v>КАЗЕННЕ ПIДПРИЄМСТВО "ЗАПОРIЗЬКИЙ ТИТАНО-МАГНIЄВИЙ КОМБIНАТ"</v>
          </cell>
          <cell r="F145">
            <v>80188.746199999994</v>
          </cell>
          <cell r="G145">
            <v>80658.745999999999</v>
          </cell>
          <cell r="H145">
            <v>162382.29999999999</v>
          </cell>
          <cell r="I145">
            <v>169828.81599999999</v>
          </cell>
          <cell r="J145">
            <v>89170.069699999993</v>
          </cell>
          <cell r="K145">
            <v>0</v>
          </cell>
          <cell r="L145">
            <v>0</v>
          </cell>
          <cell r="M145">
            <v>11648.773300000001</v>
          </cell>
          <cell r="N145">
            <v>7446.3915399999996</v>
          </cell>
        </row>
        <row r="146">
          <cell r="B146">
            <v>8</v>
          </cell>
          <cell r="C146" t="str">
            <v>ЗАПОРIЗЬКА ОБЛАСТЬ</v>
          </cell>
          <cell r="D146">
            <v>377511</v>
          </cell>
          <cell r="E146" t="str">
            <v>ВIДКРИТЕ АКЦIОНЕРНЕ ТОВАРИСТВО ПИВО-БЕЗАЛКОГОЛЬНИЙ КОМБIНАТ "СЛАВУТИЧ"</v>
          </cell>
          <cell r="F146">
            <v>129125.33500000001</v>
          </cell>
          <cell r="G146">
            <v>127688.924</v>
          </cell>
          <cell r="H146">
            <v>115528.97</v>
          </cell>
          <cell r="I146">
            <v>115853.065</v>
          </cell>
          <cell r="J146">
            <v>-11835.859</v>
          </cell>
          <cell r="K146">
            <v>0</v>
          </cell>
          <cell r="L146">
            <v>0</v>
          </cell>
          <cell r="M146">
            <v>507.86500999999998</v>
          </cell>
          <cell r="N146">
            <v>290.36590000000001</v>
          </cell>
        </row>
        <row r="147">
          <cell r="B147">
            <v>8</v>
          </cell>
          <cell r="C147" t="str">
            <v>ЗАПОРIЗЬКА ОБЛАСТЬ</v>
          </cell>
          <cell r="D147">
            <v>19355964</v>
          </cell>
          <cell r="E147" t="str">
            <v>ВIДОКРЕМЛЕНИЙ ПIДРОЗДIЛ "ЗАПОРIЗЬКА АТОМНА ЕЛЕКТРИЧНА СТАНЦIЯ " ДЕРЖАВНОГО ПIДПРИЄМСТВА "НАЦIОНАЛЬНА АТОМНА ЕНЕРГОГЕНЕРУЮЧА КОМПАНIЯ "ЕНЕРГОАТОМ"</v>
          </cell>
          <cell r="F147">
            <v>60179.949099999998</v>
          </cell>
          <cell r="G147">
            <v>97105.2261</v>
          </cell>
          <cell r="H147">
            <v>145847.58199999999</v>
          </cell>
          <cell r="I147">
            <v>102702.348</v>
          </cell>
          <cell r="J147">
            <v>5597.1218200000003</v>
          </cell>
          <cell r="K147">
            <v>0</v>
          </cell>
          <cell r="L147">
            <v>-17521.933000000001</v>
          </cell>
          <cell r="M147">
            <v>1401.1740500000001</v>
          </cell>
          <cell r="N147">
            <v>-60694.902000000002</v>
          </cell>
        </row>
        <row r="148">
          <cell r="B148">
            <v>8</v>
          </cell>
          <cell r="C148" t="str">
            <v>ЗАПОРIЗЬКА ОБЛАСТЬ</v>
          </cell>
          <cell r="D148">
            <v>191224</v>
          </cell>
          <cell r="E148" t="str">
            <v>ВIДКРИТЕ АКЦIОНЕРНЕ ТОВАРИСТВО "ЗАПОРОЖКОКС"</v>
          </cell>
          <cell r="F148">
            <v>95307.209499999997</v>
          </cell>
          <cell r="G148">
            <v>92529.313899999994</v>
          </cell>
          <cell r="H148">
            <v>71387.785699999993</v>
          </cell>
          <cell r="I148">
            <v>89338.612399999998</v>
          </cell>
          <cell r="J148">
            <v>-3190.7015999999999</v>
          </cell>
          <cell r="K148">
            <v>0</v>
          </cell>
          <cell r="L148">
            <v>-2859.2903999999999</v>
          </cell>
          <cell r="M148">
            <v>15206.828799999999</v>
          </cell>
          <cell r="N148">
            <v>15090.438</v>
          </cell>
        </row>
        <row r="149">
          <cell r="B149">
            <v>8</v>
          </cell>
          <cell r="C149" t="str">
            <v>ЗАПОРIЗЬКА ОБЛАСТЬ</v>
          </cell>
          <cell r="D149">
            <v>194122</v>
          </cell>
          <cell r="E149" t="str">
            <v>ВIДКРИТЕ АКЦIОНЕРНЕ ТОВАРИСТВО "ЗАПОРIЗЬКИЙ ВИРОБНИЧИЙ АЛЮМIНIЄВИЙ КОМБIНАТ"</v>
          </cell>
          <cell r="F149">
            <v>-472.38247000000001</v>
          </cell>
          <cell r="G149">
            <v>34120.271000000001</v>
          </cell>
          <cell r="H149">
            <v>9840.8368699999992</v>
          </cell>
          <cell r="I149">
            <v>42172.3462</v>
          </cell>
          <cell r="J149">
            <v>8052.0752700000003</v>
          </cell>
          <cell r="K149">
            <v>0</v>
          </cell>
          <cell r="L149">
            <v>0</v>
          </cell>
          <cell r="M149">
            <v>80963.746100000004</v>
          </cell>
          <cell r="N149">
            <v>32313.894700000001</v>
          </cell>
        </row>
        <row r="150">
          <cell r="B150">
            <v>8</v>
          </cell>
          <cell r="C150" t="str">
            <v>ЗАПОРIЗЬКА ОБЛАСТЬ</v>
          </cell>
          <cell r="D150">
            <v>130926</v>
          </cell>
          <cell r="E150" t="str">
            <v>ВIДКРИТЕ АКЦIОНЕРНЕ ТОВАРИСТВО "ЗАПОРIЖЖЯОБЛЕНЕРГО"</v>
          </cell>
          <cell r="F150">
            <v>46063.197899999999</v>
          </cell>
          <cell r="G150">
            <v>43675.812599999997</v>
          </cell>
          <cell r="H150">
            <v>28538.5262</v>
          </cell>
          <cell r="I150">
            <v>32538.990399999999</v>
          </cell>
          <cell r="J150">
            <v>-11136.822</v>
          </cell>
          <cell r="K150">
            <v>1005.85384</v>
          </cell>
          <cell r="L150">
            <v>-1476.8625999999999</v>
          </cell>
          <cell r="M150">
            <v>2579.3069799999998</v>
          </cell>
          <cell r="N150">
            <v>2504.8777500000001</v>
          </cell>
        </row>
        <row r="151">
          <cell r="B151">
            <v>8</v>
          </cell>
          <cell r="C151" t="str">
            <v>ЗАПОРIЗЬКА ОБЛАСТЬ</v>
          </cell>
          <cell r="D151">
            <v>32028053</v>
          </cell>
          <cell r="E151" t="str">
            <v>ТОВАРИСТВО З ОБМЕЖЕНОЮ ВIДПОВIДАЛЬНIСТЮ "ЦЕНТРОСТАЛЬ"</v>
          </cell>
          <cell r="F151">
            <v>9058.2819999999992</v>
          </cell>
          <cell r="G151">
            <v>9397.7819999999992</v>
          </cell>
          <cell r="H151">
            <v>28872.377199999999</v>
          </cell>
          <cell r="I151">
            <v>30939.687999999998</v>
          </cell>
          <cell r="J151">
            <v>21541.905999999999</v>
          </cell>
          <cell r="K151">
            <v>0</v>
          </cell>
          <cell r="L151">
            <v>0</v>
          </cell>
          <cell r="M151">
            <v>2407.6067899999998</v>
          </cell>
          <cell r="N151">
            <v>2067.31079</v>
          </cell>
        </row>
        <row r="152">
          <cell r="B152">
            <v>8</v>
          </cell>
          <cell r="C152" t="str">
            <v>ЗАПОРIЗЬКА ОБЛАСТЬ</v>
          </cell>
          <cell r="D152">
            <v>32116212</v>
          </cell>
          <cell r="E152" t="str">
            <v>ТОВАРИСТВО З ОБМЕЖЕНОЮ ВIДПОВIДАЛЬНIСТЮ "ЗАРС"</v>
          </cell>
          <cell r="F152">
            <v>86518.215200000006</v>
          </cell>
          <cell r="G152">
            <v>101384.557</v>
          </cell>
          <cell r="H152">
            <v>29942.111199999999</v>
          </cell>
          <cell r="I152">
            <v>28913.268800000002</v>
          </cell>
          <cell r="J152">
            <v>-72471.288</v>
          </cell>
          <cell r="K152">
            <v>0</v>
          </cell>
          <cell r="L152">
            <v>0</v>
          </cell>
          <cell r="M152">
            <v>1131.7102600000001</v>
          </cell>
          <cell r="N152">
            <v>-1028.8424</v>
          </cell>
        </row>
        <row r="153">
          <cell r="B153">
            <v>8</v>
          </cell>
          <cell r="C153" t="str">
            <v>ЗАПОРIЗЬКА ОБЛАСТЬ</v>
          </cell>
          <cell r="D153">
            <v>186536</v>
          </cell>
          <cell r="E153" t="str">
            <v>ВIДКРИТЕ АКЦIОНЕРНЕ ТОВАРИСТВО "ЕЛЕКТРОМЕТАЛУРГIЙНИЙ ЗАВОД "ДНIПРОСПЕЦСТАЛЬ" IМ. А.М.КУЗЬМIНА"</v>
          </cell>
          <cell r="F153">
            <v>13036.246999999999</v>
          </cell>
          <cell r="G153">
            <v>3030.99539</v>
          </cell>
          <cell r="H153">
            <v>-11435.153</v>
          </cell>
          <cell r="I153">
            <v>24413.8622</v>
          </cell>
          <cell r="J153">
            <v>21382.8668</v>
          </cell>
          <cell r="K153">
            <v>0</v>
          </cell>
          <cell r="L153">
            <v>0</v>
          </cell>
          <cell r="M153">
            <v>54995.864800000003</v>
          </cell>
          <cell r="N153">
            <v>35805.151299999998</v>
          </cell>
        </row>
        <row r="154">
          <cell r="B154">
            <v>8</v>
          </cell>
          <cell r="C154" t="str">
            <v>ЗАПОРIЗЬКА ОБЛАСТЬ</v>
          </cell>
          <cell r="D154">
            <v>191885</v>
          </cell>
          <cell r="E154" t="str">
            <v>ВIДКРИТЕ АКЦIОНЕРНЕ ТОВАРИСТВО "ЗАПОРIЖВОГНЕТРИВ"</v>
          </cell>
          <cell r="F154">
            <v>9852.2865700000002</v>
          </cell>
          <cell r="G154">
            <v>11289.091</v>
          </cell>
          <cell r="H154">
            <v>24354.793300000001</v>
          </cell>
          <cell r="I154">
            <v>22690.691800000001</v>
          </cell>
          <cell r="J154">
            <v>11401.6008</v>
          </cell>
          <cell r="K154">
            <v>0</v>
          </cell>
          <cell r="L154">
            <v>0</v>
          </cell>
          <cell r="M154">
            <v>13.66977</v>
          </cell>
          <cell r="N154">
            <v>-1664.4565</v>
          </cell>
        </row>
        <row r="155">
          <cell r="B155">
            <v>8</v>
          </cell>
          <cell r="C155" t="str">
            <v>ЗАПОРIЗЬКА ОБЛАСТЬ</v>
          </cell>
          <cell r="D155">
            <v>130889</v>
          </cell>
          <cell r="E155" t="str">
            <v>ФIЛIЯ "ДНIПРОВСЬКА ГЕС" ВIДКРИТОГО АКЦIОНЕРНОГО ТОВАРИСТВА "УКРГIДРОЕНЕРГО"</v>
          </cell>
          <cell r="F155">
            <v>15571.1909</v>
          </cell>
          <cell r="G155">
            <v>15550.3153</v>
          </cell>
          <cell r="H155">
            <v>22223.3514</v>
          </cell>
          <cell r="I155">
            <v>21401.4781</v>
          </cell>
          <cell r="J155">
            <v>5851.1628499999997</v>
          </cell>
          <cell r="K155">
            <v>0</v>
          </cell>
          <cell r="L155">
            <v>0</v>
          </cell>
          <cell r="M155">
            <v>19.702179999999998</v>
          </cell>
          <cell r="N155">
            <v>-821.87323000000004</v>
          </cell>
        </row>
        <row r="156">
          <cell r="B156">
            <v>8</v>
          </cell>
          <cell r="C156" t="str">
            <v>ЗАПОРIЗЬКА ОБЛАСТЬ</v>
          </cell>
          <cell r="D156">
            <v>1056273</v>
          </cell>
          <cell r="E156" t="str">
            <v>ВIДКРИТЕ АКЦIОНЕРНЕ ТОВАРИСТВО "ЗАПОРIЗЬКИЙ ЕЛЕКТРОВОЗОРЕМОНТНИЙ ЗАВОД"</v>
          </cell>
          <cell r="F156">
            <v>13382.917799999999</v>
          </cell>
          <cell r="G156">
            <v>13385.451999999999</v>
          </cell>
          <cell r="H156">
            <v>16920.836899999998</v>
          </cell>
          <cell r="I156">
            <v>18500.3387</v>
          </cell>
          <cell r="J156">
            <v>5114.8867700000001</v>
          </cell>
          <cell r="K156">
            <v>0</v>
          </cell>
          <cell r="L156">
            <v>0</v>
          </cell>
          <cell r="M156">
            <v>1600.86123</v>
          </cell>
          <cell r="N156">
            <v>1579.5018399999999</v>
          </cell>
        </row>
        <row r="157">
          <cell r="B157">
            <v>8</v>
          </cell>
          <cell r="C157" t="str">
            <v>ЗАПОРIЗЬКА ОБЛАСТЬ</v>
          </cell>
          <cell r="D157">
            <v>4851255</v>
          </cell>
          <cell r="E157" t="str">
            <v>ВIДКРИТЕ АКЦIОНЕРНЕ ТОВАРИСТВО "БУДIВЕЛЬНО-МОНТАЖНЕ УПРАВЛIННЯ "ЗАПОРIЖСТАЛЬБУД-1"</v>
          </cell>
          <cell r="F157">
            <v>12482.1283</v>
          </cell>
          <cell r="G157">
            <v>12482.144</v>
          </cell>
          <cell r="H157">
            <v>16867.780200000001</v>
          </cell>
          <cell r="I157">
            <v>18059.263800000001</v>
          </cell>
          <cell r="J157">
            <v>5577.1197199999997</v>
          </cell>
          <cell r="K157">
            <v>0</v>
          </cell>
          <cell r="L157">
            <v>0</v>
          </cell>
          <cell r="M157">
            <v>1191.5177000000001</v>
          </cell>
          <cell r="N157">
            <v>1191.4835700000001</v>
          </cell>
        </row>
        <row r="158">
          <cell r="B158">
            <v>8</v>
          </cell>
          <cell r="C158" t="str">
            <v>ЗАПОРIЗЬКА ОБЛАСТЬ</v>
          </cell>
          <cell r="D158">
            <v>3327121</v>
          </cell>
          <cell r="E158" t="str">
            <v>КОМУНАЛЬНЕ ПIДПРИЄМСТВО "ВОДОКАНАЛ"</v>
          </cell>
          <cell r="F158">
            <v>953.60134000000005</v>
          </cell>
          <cell r="G158">
            <v>3997.50326</v>
          </cell>
          <cell r="H158">
            <v>15745.9179</v>
          </cell>
          <cell r="I158">
            <v>14743.0501</v>
          </cell>
          <cell r="J158">
            <v>10745.5468</v>
          </cell>
          <cell r="K158">
            <v>0</v>
          </cell>
          <cell r="L158">
            <v>0</v>
          </cell>
          <cell r="M158">
            <v>1897.48479</v>
          </cell>
          <cell r="N158">
            <v>-1078.2791999999999</v>
          </cell>
        </row>
        <row r="159">
          <cell r="B159">
            <v>8</v>
          </cell>
          <cell r="C159" t="str">
            <v>ЗАПОРIЗЬКА ОБЛАСТЬ</v>
          </cell>
          <cell r="D159">
            <v>14312921</v>
          </cell>
          <cell r="E159" t="str">
            <v>ДЕРЖАВНЕ ПIДПРИЄМСТВО "ЗАПОРIЗЬКЕ МАШИНОБУДIВНЕ КОНСТРУКТОРСЬКЕ БЮРО "ПРОГРЕС" IМЕНI АКАДЕМIКА О.Г.IВЧЕНКА</v>
          </cell>
          <cell r="F159">
            <v>15059.3117</v>
          </cell>
          <cell r="G159">
            <v>12181.5656</v>
          </cell>
          <cell r="H159">
            <v>14492.656999999999</v>
          </cell>
          <cell r="I159">
            <v>14494.5398</v>
          </cell>
          <cell r="J159">
            <v>2312.9741300000001</v>
          </cell>
          <cell r="K159">
            <v>0</v>
          </cell>
          <cell r="L159">
            <v>0</v>
          </cell>
          <cell r="M159">
            <v>4.5453099999999997</v>
          </cell>
          <cell r="N159">
            <v>-21.40428</v>
          </cell>
        </row>
        <row r="160">
          <cell r="B160">
            <v>8</v>
          </cell>
          <cell r="C160" t="str">
            <v>ЗАПОРIЗЬКА ОБЛАСТЬ</v>
          </cell>
          <cell r="D160">
            <v>191218</v>
          </cell>
          <cell r="E160" t="str">
            <v>ПIДПРИЄМСТВО З IНОЗЕМНИМИ IНВЕСТИЦIЯМИ У ФОРМI ЗАКРИТОГО АКЦIОНЕРНОГО ТОВАРИСТВА "ЗАПОРIЗЬКИЙ ЗАЛIЗОРУДНИЙ КОМБIНАТ"</v>
          </cell>
          <cell r="F160">
            <v>22281.628499999999</v>
          </cell>
          <cell r="G160">
            <v>20408.088500000002</v>
          </cell>
          <cell r="H160">
            <v>16164.6474</v>
          </cell>
          <cell r="I160">
            <v>14175.573200000001</v>
          </cell>
          <cell r="J160">
            <v>-6232.5153</v>
          </cell>
          <cell r="K160">
            <v>0</v>
          </cell>
          <cell r="L160">
            <v>0</v>
          </cell>
          <cell r="M160">
            <v>2439.2582400000001</v>
          </cell>
          <cell r="N160">
            <v>-1991.2677000000001</v>
          </cell>
        </row>
        <row r="161">
          <cell r="B161">
            <v>8</v>
          </cell>
          <cell r="C161" t="str">
            <v>ЗАПОРIЗЬКА ОБЛАСТЬ</v>
          </cell>
          <cell r="D161">
            <v>213428</v>
          </cell>
          <cell r="E161" t="str">
            <v>ВIДКРИТЕ АКЦIОНЕРНЕ ТОВАРИСТВО "ЗАПОРIЖТРАНСФОРМАТОР"</v>
          </cell>
          <cell r="F161">
            <v>17083.169600000001</v>
          </cell>
          <cell r="G161">
            <v>16206.113600000001</v>
          </cell>
          <cell r="H161">
            <v>12224.564399999999</v>
          </cell>
          <cell r="I161">
            <v>14045.5062</v>
          </cell>
          <cell r="J161">
            <v>-2160.6073999999999</v>
          </cell>
          <cell r="K161">
            <v>1478.9823200000001</v>
          </cell>
          <cell r="L161">
            <v>1478.9823200000001</v>
          </cell>
          <cell r="M161">
            <v>5654.0320899999997</v>
          </cell>
          <cell r="N161">
            <v>3297.7538800000002</v>
          </cell>
        </row>
        <row r="162">
          <cell r="B162">
            <v>9</v>
          </cell>
          <cell r="C162" t="str">
            <v>IВАНО-ФРАНКIВСЬКА ОБЛАСТЬ</v>
          </cell>
          <cell r="D162">
            <v>152230</v>
          </cell>
          <cell r="E162" t="str">
            <v>ВАТ "НАФТОХIМIК ПРИКАРПАТТЯ"</v>
          </cell>
          <cell r="F162">
            <v>495233.897</v>
          </cell>
          <cell r="G162">
            <v>249553.386</v>
          </cell>
          <cell r="H162">
            <v>42145.111100000002</v>
          </cell>
          <cell r="I162">
            <v>167871.53899999999</v>
          </cell>
          <cell r="J162">
            <v>-81681.846000000005</v>
          </cell>
          <cell r="K162">
            <v>77022.191600000006</v>
          </cell>
          <cell r="L162">
            <v>-208570.56</v>
          </cell>
          <cell r="M162">
            <v>22575.3197</v>
          </cell>
          <cell r="N162">
            <v>-90742.092999999993</v>
          </cell>
        </row>
        <row r="163">
          <cell r="B163">
            <v>9</v>
          </cell>
          <cell r="C163" t="str">
            <v>IВАНО-ФРАНКIВСЬКА ОБЛАСТЬ</v>
          </cell>
          <cell r="D163">
            <v>375409</v>
          </cell>
          <cell r="E163" t="str">
            <v>IВАНО-ФРАНКIВСЬКЕ ОБЛАСНЕ ДЕРЖАВНЕ ОБ'ЄДНАННЯ СПИРТОВОЇ ТА ЛIКЕРО-ГОРIЛЧАНОЇ ПРОМИСЛОВОСТI</v>
          </cell>
          <cell r="F163">
            <v>23258.0769</v>
          </cell>
          <cell r="G163">
            <v>23291.764800000001</v>
          </cell>
          <cell r="H163">
            <v>44954.1564</v>
          </cell>
          <cell r="I163">
            <v>37120.489399999999</v>
          </cell>
          <cell r="J163">
            <v>13828.7246</v>
          </cell>
          <cell r="K163">
            <v>0</v>
          </cell>
          <cell r="L163">
            <v>-13367.985000000001</v>
          </cell>
          <cell r="M163">
            <v>2.8930099999999999</v>
          </cell>
          <cell r="N163">
            <v>2.8919999999999999</v>
          </cell>
        </row>
        <row r="164">
          <cell r="B164">
            <v>9</v>
          </cell>
          <cell r="C164" t="str">
            <v>IВАНО-ФРАНКIВСЬКА ОБЛАСТЬ</v>
          </cell>
          <cell r="D164">
            <v>136490</v>
          </cell>
          <cell r="E164" t="str">
            <v>НАФТОГАЗОВИДОБУВНЕ УПРАВЛIННЯ ВIДКРИТОГО АКЦIОНЕРНОГО ТОВАРИСТВА "УКРНАФТА" "ДОЛИНАНАФТОГАЗ"</v>
          </cell>
          <cell r="F164">
            <v>98651.145099999994</v>
          </cell>
          <cell r="G164">
            <v>97700.165900000007</v>
          </cell>
          <cell r="H164">
            <v>28857.8482</v>
          </cell>
          <cell r="I164">
            <v>32211.3573</v>
          </cell>
          <cell r="J164">
            <v>-65488.809000000001</v>
          </cell>
          <cell r="K164">
            <v>0</v>
          </cell>
          <cell r="L164">
            <v>0</v>
          </cell>
          <cell r="M164">
            <v>4210.8073199999999</v>
          </cell>
          <cell r="N164">
            <v>3353.50738</v>
          </cell>
        </row>
        <row r="165">
          <cell r="B165">
            <v>9</v>
          </cell>
          <cell r="C165" t="str">
            <v>IВАНО-ФРАНКIВСЬКА ОБЛАСТЬ</v>
          </cell>
          <cell r="D165">
            <v>25569563</v>
          </cell>
          <cell r="E165" t="str">
            <v>ТОВАРИСТВО З ОБМЕЖЕНОЮ ВIДПОВIДАЛЬНIСТЮ "КОМПАНIЯ "ПРОМЛАМIНАТ"</v>
          </cell>
          <cell r="F165">
            <v>20945.553199999998</v>
          </cell>
          <cell r="G165">
            <v>16184.6101</v>
          </cell>
          <cell r="H165">
            <v>26280.2392</v>
          </cell>
          <cell r="I165">
            <v>28450.220799999999</v>
          </cell>
          <cell r="J165">
            <v>12265.610699999999</v>
          </cell>
          <cell r="K165">
            <v>0</v>
          </cell>
          <cell r="L165">
            <v>0</v>
          </cell>
          <cell r="M165">
            <v>2170.90951</v>
          </cell>
          <cell r="N165">
            <v>2169.4750399999998</v>
          </cell>
        </row>
        <row r="166">
          <cell r="B166">
            <v>9</v>
          </cell>
          <cell r="C166" t="str">
            <v>IВАНО-ФРАНКIВСЬКА ОБЛАСТЬ</v>
          </cell>
          <cell r="D166">
            <v>131541</v>
          </cell>
          <cell r="E166" t="str">
            <v>БУРШТИНСЬКА ТЕПЛОВА ЕЛЕКТРИЧНА СТАНЦIЯ</v>
          </cell>
          <cell r="F166">
            <v>6541.3840700000001</v>
          </cell>
          <cell r="G166">
            <v>8419.4616600000008</v>
          </cell>
          <cell r="H166">
            <v>26483.576400000002</v>
          </cell>
          <cell r="I166">
            <v>22064.194</v>
          </cell>
          <cell r="J166">
            <v>13644.7323</v>
          </cell>
          <cell r="K166">
            <v>10583.1623</v>
          </cell>
          <cell r="L166">
            <v>5036.6070499999996</v>
          </cell>
          <cell r="M166">
            <v>0.13614000000000001</v>
          </cell>
          <cell r="N166">
            <v>-2.5144000000000002</v>
          </cell>
        </row>
        <row r="167">
          <cell r="B167">
            <v>9</v>
          </cell>
          <cell r="C167" t="str">
            <v>IВАНО-ФРАНКIВСЬКА ОБЛАСТЬ</v>
          </cell>
          <cell r="D167">
            <v>136515</v>
          </cell>
          <cell r="E167" t="str">
            <v>НАФТОГАЗОВИДОБУВНЕ УПРАВЛIННЯ"НАДВIРНАНАФТОГАЗ" ВАТ"УКРНАФТА"</v>
          </cell>
          <cell r="F167">
            <v>51914.179700000001</v>
          </cell>
          <cell r="G167">
            <v>47733.667099999999</v>
          </cell>
          <cell r="H167">
            <v>20706.214800000002</v>
          </cell>
          <cell r="I167">
            <v>21344.732199999999</v>
          </cell>
          <cell r="J167">
            <v>-26388.935000000001</v>
          </cell>
          <cell r="K167">
            <v>0</v>
          </cell>
          <cell r="L167">
            <v>0</v>
          </cell>
          <cell r="M167">
            <v>2770.39149</v>
          </cell>
          <cell r="N167">
            <v>638.51738999999998</v>
          </cell>
        </row>
        <row r="168">
          <cell r="B168">
            <v>9</v>
          </cell>
          <cell r="C168" t="str">
            <v>IВАНО-ФРАНКIВСЬКА ОБЛАСТЬ</v>
          </cell>
          <cell r="D168">
            <v>131564</v>
          </cell>
          <cell r="E168" t="str">
            <v>ВАТ "ПРИКАРПАТТЯОБЛЕНЕРГО"</v>
          </cell>
          <cell r="F168">
            <v>25077.183300000001</v>
          </cell>
          <cell r="G168">
            <v>25453.9555</v>
          </cell>
          <cell r="H168">
            <v>17894.816500000001</v>
          </cell>
          <cell r="I168">
            <v>17832.268499999998</v>
          </cell>
          <cell r="J168">
            <v>-7621.6869999999999</v>
          </cell>
          <cell r="K168">
            <v>0</v>
          </cell>
          <cell r="L168">
            <v>0</v>
          </cell>
          <cell r="M168">
            <v>273.39285000000001</v>
          </cell>
          <cell r="N168">
            <v>-82.734899999999996</v>
          </cell>
        </row>
        <row r="169">
          <cell r="B169">
            <v>9</v>
          </cell>
          <cell r="C169" t="str">
            <v>IВАНО-ФРАНКIВСЬКА ОБЛАСТЬ</v>
          </cell>
          <cell r="D169">
            <v>32873692</v>
          </cell>
          <cell r="E169" t="str">
            <v>ТОВАРИСТВО З ОБМЕЖЕНОЮ ВIДПОВIДАЛЬНIСТЮ "СТАНIСЛАВСЬКА ТОРГОВА КОМПАНIЯ"</v>
          </cell>
          <cell r="F169">
            <v>-6227.2403999999997</v>
          </cell>
          <cell r="G169">
            <v>-5737.0680000000002</v>
          </cell>
          <cell r="H169">
            <v>4951.5152600000001</v>
          </cell>
          <cell r="I169">
            <v>12171.5064</v>
          </cell>
          <cell r="J169">
            <v>17908.574400000001</v>
          </cell>
          <cell r="K169">
            <v>0</v>
          </cell>
          <cell r="L169">
            <v>0</v>
          </cell>
          <cell r="M169">
            <v>7563.8517700000002</v>
          </cell>
          <cell r="N169">
            <v>6604.5688200000004</v>
          </cell>
        </row>
        <row r="170">
          <cell r="B170">
            <v>9</v>
          </cell>
          <cell r="C170" t="str">
            <v>IВАНО-ФРАНКIВСЬКА ОБЛАСТЬ</v>
          </cell>
          <cell r="D170">
            <v>292988</v>
          </cell>
          <cell r="E170" t="str">
            <v>ВIДКРИТЕ АКЦIОНЕРНЕ ТОВАРИСТВО 'IВАНО-ФРАНКIВСЬЦЕМЕНТ'</v>
          </cell>
          <cell r="F170">
            <v>12979.6489</v>
          </cell>
          <cell r="G170">
            <v>13063.8277</v>
          </cell>
          <cell r="H170">
            <v>12049.186100000001</v>
          </cell>
          <cell r="I170">
            <v>12059.217000000001</v>
          </cell>
          <cell r="J170">
            <v>-1004.6107</v>
          </cell>
          <cell r="K170">
            <v>0</v>
          </cell>
          <cell r="L170">
            <v>0</v>
          </cell>
          <cell r="M170">
            <v>1.2460000000000001E-2</v>
          </cell>
          <cell r="N170">
            <v>-1.6467400000000001</v>
          </cell>
        </row>
        <row r="171">
          <cell r="B171">
            <v>9</v>
          </cell>
          <cell r="C171" t="str">
            <v>IВАНО-ФРАНКIВСЬКА ОБЛАСТЬ</v>
          </cell>
          <cell r="D171">
            <v>26214833</v>
          </cell>
          <cell r="E171" t="str">
            <v>НАДВIРНЯНСЬКА ФIЛIЯ СПIЛЬНОГО УКРАЇНСЬКО-АМЕРИКАНСЬКОГО ПIДПРИЄМСТВА"УКРКАРПАТОЙЛ ЛТД"</v>
          </cell>
          <cell r="F171">
            <v>4315.3788299999997</v>
          </cell>
          <cell r="G171">
            <v>4338.7352199999996</v>
          </cell>
          <cell r="H171">
            <v>10591.4817</v>
          </cell>
          <cell r="I171">
            <v>10803.6512</v>
          </cell>
          <cell r="J171">
            <v>6464.9159600000003</v>
          </cell>
          <cell r="K171">
            <v>0</v>
          </cell>
          <cell r="L171">
            <v>0</v>
          </cell>
          <cell r="M171">
            <v>839.92151999999999</v>
          </cell>
          <cell r="N171">
            <v>212.16949</v>
          </cell>
        </row>
        <row r="172">
          <cell r="B172">
            <v>9</v>
          </cell>
          <cell r="C172" t="str">
            <v>IВАНО-ФРАНКIВСЬКА ОБЛАСТЬ</v>
          </cell>
          <cell r="D172">
            <v>31790584</v>
          </cell>
          <cell r="E172" t="str">
            <v>"IВАНО-ФРАНКIВСЬКИЙ ОБЛАВТОДОР" ВIДКРИТОГО АКЦIОНЕРНОГО ТОВАРИСТВА "АВТОМОБIЛЬНI ДОРОГИ УКРАЇНИ"</v>
          </cell>
          <cell r="F172">
            <v>7258.4949900000001</v>
          </cell>
          <cell r="G172">
            <v>7275.3752199999999</v>
          </cell>
          <cell r="H172">
            <v>10200.895399999999</v>
          </cell>
          <cell r="I172">
            <v>10609.290499999999</v>
          </cell>
          <cell r="J172">
            <v>3333.9153099999999</v>
          </cell>
          <cell r="K172">
            <v>0</v>
          </cell>
          <cell r="L172">
            <v>0</v>
          </cell>
          <cell r="M172">
            <v>413.76159000000001</v>
          </cell>
          <cell r="N172">
            <v>393.80099000000001</v>
          </cell>
        </row>
        <row r="173">
          <cell r="B173">
            <v>9</v>
          </cell>
          <cell r="C173" t="str">
            <v>IВАНО-ФРАНКIВСЬКА ОБЛАСТЬ</v>
          </cell>
          <cell r="D173">
            <v>32472712</v>
          </cell>
          <cell r="E173" t="str">
            <v>ТОВАРИСТВО З ОБМЕЖЕНОЮ ВIДПОВIДАЛЬНIСТЮ "ЛК IНТЕРПЛИТ НАДВIРНА"</v>
          </cell>
          <cell r="F173">
            <v>12872.2156</v>
          </cell>
          <cell r="G173">
            <v>11362.683199999999</v>
          </cell>
          <cell r="H173">
            <v>9351.73855</v>
          </cell>
          <cell r="I173">
            <v>9440.0897499999992</v>
          </cell>
          <cell r="J173">
            <v>-1922.5934</v>
          </cell>
          <cell r="K173">
            <v>0</v>
          </cell>
          <cell r="L173">
            <v>0</v>
          </cell>
          <cell r="M173">
            <v>110.4965</v>
          </cell>
          <cell r="N173">
            <v>88.351200000000006</v>
          </cell>
        </row>
        <row r="174">
          <cell r="B174">
            <v>9</v>
          </cell>
          <cell r="C174" t="str">
            <v>IВАНО-ФРАНКIВСЬКА ОБЛАСТЬ</v>
          </cell>
          <cell r="D174">
            <v>5467228</v>
          </cell>
          <cell r="E174" t="str">
            <v>ЗАКРИТЕ АКЦIОНЕРНЕ ТОВАРИСТВО "КОЛОМИЙСЬКЕ ЗАВОДОУПРАВЛIННЯ БУДIВЕЛЬНИХ МАТЕРIАЛIВ"</v>
          </cell>
          <cell r="F174">
            <v>6834.5140099999999</v>
          </cell>
          <cell r="G174">
            <v>6824.4351699999997</v>
          </cell>
          <cell r="H174">
            <v>8817.8884199999993</v>
          </cell>
          <cell r="I174">
            <v>9386.8198799999991</v>
          </cell>
          <cell r="J174">
            <v>2562.3847099999998</v>
          </cell>
          <cell r="K174">
            <v>0</v>
          </cell>
          <cell r="L174">
            <v>0</v>
          </cell>
          <cell r="M174">
            <v>579.85167999999999</v>
          </cell>
          <cell r="N174">
            <v>542.93146000000002</v>
          </cell>
        </row>
        <row r="175">
          <cell r="B175">
            <v>9</v>
          </cell>
          <cell r="C175" t="str">
            <v>IВАНО-ФРАНКIВСЬКА ОБЛАСТЬ</v>
          </cell>
          <cell r="D175">
            <v>32014894</v>
          </cell>
          <cell r="E175" t="str">
            <v>ТОВАРИСТВО З ОБМЕЖЕНОЮ ВIДПОВIДАЛЬНIСТЮ "3 БЕТОНИ"</v>
          </cell>
          <cell r="F175">
            <v>526.30260999999996</v>
          </cell>
          <cell r="G175">
            <v>-127.62067</v>
          </cell>
          <cell r="H175">
            <v>5340.7334799999999</v>
          </cell>
          <cell r="I175">
            <v>5616.0578699999996</v>
          </cell>
          <cell r="J175">
            <v>5743.6785399999999</v>
          </cell>
          <cell r="K175">
            <v>0</v>
          </cell>
          <cell r="L175">
            <v>-6.9300000000000004E-3</v>
          </cell>
          <cell r="M175">
            <v>343.09269</v>
          </cell>
          <cell r="N175">
            <v>275.17669000000001</v>
          </cell>
        </row>
        <row r="176">
          <cell r="B176">
            <v>9</v>
          </cell>
          <cell r="C176" t="str">
            <v>IВАНО-ФРАНКIВСЬКА ОБЛАСТЬ</v>
          </cell>
          <cell r="D176">
            <v>3361046</v>
          </cell>
          <cell r="E176" t="str">
            <v>ПО ГАЗОПОСТАЧАННЮ ТА ГАЗИФIКАЦIЇ "IВАНО-ФРАНКIВСЬКГАЗ"</v>
          </cell>
          <cell r="F176">
            <v>10859.960800000001</v>
          </cell>
          <cell r="G176">
            <v>10772.1656</v>
          </cell>
          <cell r="H176">
            <v>4172.2360600000002</v>
          </cell>
          <cell r="I176">
            <v>4724.9941399999998</v>
          </cell>
          <cell r="J176">
            <v>-6047.1715000000004</v>
          </cell>
          <cell r="K176">
            <v>0</v>
          </cell>
          <cell r="L176">
            <v>0</v>
          </cell>
          <cell r="M176">
            <v>589.02400999999998</v>
          </cell>
          <cell r="N176">
            <v>552.41808000000003</v>
          </cell>
        </row>
        <row r="177">
          <cell r="B177">
            <v>9</v>
          </cell>
          <cell r="C177" t="str">
            <v>IВАНО-ФРАНКIВСЬКА ОБЛАСТЬ</v>
          </cell>
          <cell r="D177">
            <v>32014831</v>
          </cell>
          <cell r="E177" t="str">
            <v>ДЕРЖАВНЕ ПIДПРИЄМСТВО "КАЛУСЬКА ТЕПЛОЕЛЕКТРОЦЕНТРАЛЬ"</v>
          </cell>
          <cell r="F177">
            <v>13010.205</v>
          </cell>
          <cell r="G177">
            <v>13033.866400000001</v>
          </cell>
          <cell r="H177">
            <v>3045.9434099999999</v>
          </cell>
          <cell r="I177">
            <v>4687.5942999999997</v>
          </cell>
          <cell r="J177">
            <v>-8346.2721000000001</v>
          </cell>
          <cell r="K177">
            <v>0</v>
          </cell>
          <cell r="L177">
            <v>0</v>
          </cell>
          <cell r="M177">
            <v>1723.31249</v>
          </cell>
          <cell r="N177">
            <v>1554.08572</v>
          </cell>
        </row>
        <row r="178">
          <cell r="B178">
            <v>9</v>
          </cell>
          <cell r="C178" t="str">
            <v>IВАНО-ФРАНКIВСЬКА ОБЛАСТЬ</v>
          </cell>
          <cell r="D178">
            <v>3346058</v>
          </cell>
          <cell r="E178" t="str">
            <v>ДЕРЖАВНЕ МIСЬКЕ ПIДПРИЄМСТВО "IВАНО-ФРАНКIВСЬКТЕПЛОКОМУНЕНЕРГО"</v>
          </cell>
          <cell r="F178">
            <v>9444.5386400000007</v>
          </cell>
          <cell r="G178">
            <v>3940.3271</v>
          </cell>
          <cell r="H178">
            <v>6528.3589599999996</v>
          </cell>
          <cell r="I178">
            <v>4177.1424200000001</v>
          </cell>
          <cell r="J178">
            <v>236.81532000000001</v>
          </cell>
          <cell r="K178">
            <v>11850.2659</v>
          </cell>
          <cell r="L178">
            <v>2529.6026299999999</v>
          </cell>
          <cell r="M178">
            <v>5.3891299999999998</v>
          </cell>
          <cell r="N178">
            <v>0.54300000000000004</v>
          </cell>
        </row>
        <row r="179">
          <cell r="B179">
            <v>9</v>
          </cell>
          <cell r="C179" t="str">
            <v>IВАНО-ФРАНКIВСЬКА ОБЛАСТЬ</v>
          </cell>
          <cell r="D179">
            <v>32360815</v>
          </cell>
          <cell r="E179" t="str">
            <v>КОМУНАЛЬНЕ ПIДПРИЄМСТВО "IВАНО-ФРАНКIВСЬКВОДОЕКОТЕХПРОМ"</v>
          </cell>
          <cell r="F179">
            <v>3755.7663899999998</v>
          </cell>
          <cell r="G179">
            <v>3794.8225200000002</v>
          </cell>
          <cell r="H179">
            <v>3724.2163300000002</v>
          </cell>
          <cell r="I179">
            <v>4096.0592500000002</v>
          </cell>
          <cell r="J179">
            <v>301.23673000000002</v>
          </cell>
          <cell r="K179">
            <v>0</v>
          </cell>
          <cell r="L179">
            <v>0</v>
          </cell>
          <cell r="M179">
            <v>353.86104999999998</v>
          </cell>
          <cell r="N179">
            <v>314.21274</v>
          </cell>
        </row>
        <row r="180">
          <cell r="B180">
            <v>9</v>
          </cell>
          <cell r="C180" t="str">
            <v>IВАНО-ФРАНКIВСЬКА ОБЛАСТЬ</v>
          </cell>
          <cell r="D180">
            <v>24681750</v>
          </cell>
          <cell r="E180" t="str">
            <v>ЗАКРИТЕ АКЦIОНЕРНЕ ТОВАРИСТВО "ПОЛIКОМ"</v>
          </cell>
          <cell r="F180">
            <v>2040.0166200000001</v>
          </cell>
          <cell r="G180">
            <v>2038.46262</v>
          </cell>
          <cell r="H180">
            <v>4024.2620200000001</v>
          </cell>
          <cell r="I180">
            <v>4024.4614499999998</v>
          </cell>
          <cell r="J180">
            <v>1985.99883</v>
          </cell>
          <cell r="K180">
            <v>0</v>
          </cell>
          <cell r="L180">
            <v>0</v>
          </cell>
          <cell r="M180">
            <v>0.5756</v>
          </cell>
          <cell r="N180">
            <v>9.5200000000000007E-2</v>
          </cell>
        </row>
        <row r="181">
          <cell r="B181">
            <v>9</v>
          </cell>
          <cell r="C181" t="str">
            <v>IВАНО-ФРАНКIВСЬКА ОБЛАСТЬ</v>
          </cell>
          <cell r="D181">
            <v>32605833</v>
          </cell>
          <cell r="E181" t="str">
            <v>ТЗОВ "ПРИКАРПАТСЬКА ФIНАНСОВА КОМПАНIЯ"</v>
          </cell>
          <cell r="F181">
            <v>5629.6429500000004</v>
          </cell>
          <cell r="G181">
            <v>-8282.9624999999996</v>
          </cell>
          <cell r="H181">
            <v>6274.9981799999996</v>
          </cell>
          <cell r="I181">
            <v>3832.9097200000001</v>
          </cell>
          <cell r="J181">
            <v>12115.8722</v>
          </cell>
          <cell r="K181">
            <v>0</v>
          </cell>
          <cell r="L181">
            <v>0</v>
          </cell>
          <cell r="M181">
            <v>11.83123</v>
          </cell>
          <cell r="N181">
            <v>-2442.0884999999998</v>
          </cell>
        </row>
        <row r="182">
          <cell r="B182">
            <v>10</v>
          </cell>
          <cell r="C182" t="str">
            <v>КИЇВСЬКА ОБЛАСТЬ</v>
          </cell>
          <cell r="D182">
            <v>20588716</v>
          </cell>
          <cell r="E182" t="str">
            <v>ВIДКРИТЕ АКЦIОНЕРНЕ ТОВАРИСТВО "УКРГIДРОЕНЕРГО"</v>
          </cell>
          <cell r="F182">
            <v>94047.437600000005</v>
          </cell>
          <cell r="G182">
            <v>99929.128599999996</v>
          </cell>
          <cell r="H182">
            <v>208310.875</v>
          </cell>
          <cell r="I182">
            <v>225028.35</v>
          </cell>
          <cell r="J182">
            <v>125099.22199999999</v>
          </cell>
          <cell r="K182">
            <v>0</v>
          </cell>
          <cell r="L182">
            <v>0</v>
          </cell>
          <cell r="M182">
            <v>11948.251700000001</v>
          </cell>
          <cell r="N182">
            <v>8719.8278599999994</v>
          </cell>
        </row>
        <row r="183">
          <cell r="B183">
            <v>10</v>
          </cell>
          <cell r="C183" t="str">
            <v>КИЇВСЬКА ОБЛАСТЬ</v>
          </cell>
          <cell r="D183">
            <v>24924140</v>
          </cell>
          <cell r="E183" t="str">
            <v>ДОЧIРНЄ ПIДПРИЄМСТВО "ЕЙВОН КОСМЕТIКС ЮКРЕЙН"</v>
          </cell>
          <cell r="F183">
            <v>86687.623699999996</v>
          </cell>
          <cell r="G183">
            <v>81895.198699999994</v>
          </cell>
          <cell r="H183">
            <v>84716.206699999995</v>
          </cell>
          <cell r="I183">
            <v>88376.8894</v>
          </cell>
          <cell r="J183">
            <v>6481.6907799999999</v>
          </cell>
          <cell r="K183">
            <v>0</v>
          </cell>
          <cell r="L183">
            <v>0</v>
          </cell>
          <cell r="M183">
            <v>7165.3825299999999</v>
          </cell>
          <cell r="N183">
            <v>3656.83194</v>
          </cell>
        </row>
        <row r="184">
          <cell r="B184">
            <v>10</v>
          </cell>
          <cell r="C184" t="str">
            <v>КИЇВСЬКА ОБЛАСТЬ</v>
          </cell>
          <cell r="D184">
            <v>23243188</v>
          </cell>
          <cell r="E184" t="str">
            <v>ЗАКРИТЕ АКЦIОНЕРНЕ ТОВАРИСТВО "АЕС КИЇВОБЛЕНЕРГО"</v>
          </cell>
          <cell r="F184">
            <v>72056.824900000007</v>
          </cell>
          <cell r="G184">
            <v>71859.983200000002</v>
          </cell>
          <cell r="H184">
            <v>72462.496100000004</v>
          </cell>
          <cell r="I184">
            <v>68096.046000000002</v>
          </cell>
          <cell r="J184">
            <v>-3763.9371999999998</v>
          </cell>
          <cell r="K184">
            <v>0</v>
          </cell>
          <cell r="L184">
            <v>0</v>
          </cell>
          <cell r="M184">
            <v>2317.57843</v>
          </cell>
          <cell r="N184">
            <v>-4369.1000000000004</v>
          </cell>
        </row>
        <row r="185">
          <cell r="B185">
            <v>10</v>
          </cell>
          <cell r="C185" t="str">
            <v>КИЇВСЬКА ОБЛАСТЬ</v>
          </cell>
          <cell r="D185">
            <v>21685172</v>
          </cell>
          <cell r="E185" t="str">
            <v>ТОВАРИСТВО З ОБМЕЖЕНОЮ ВIДПОВIДАЛЬНIСТЮ З IНОЗЕМНИМИ IНВЕСТИЦIЯМИ "ХЕНКЕЛЬ БАУТЕХНIК (УКРАЇНА)"</v>
          </cell>
          <cell r="F185">
            <v>34260.757299999997</v>
          </cell>
          <cell r="G185">
            <v>34277.2883</v>
          </cell>
          <cell r="H185">
            <v>49136.060899999997</v>
          </cell>
          <cell r="I185">
            <v>56241.846400000002</v>
          </cell>
          <cell r="J185">
            <v>21964.558099999998</v>
          </cell>
          <cell r="K185">
            <v>0</v>
          </cell>
          <cell r="L185">
            <v>0</v>
          </cell>
          <cell r="M185">
            <v>7129.4704099999999</v>
          </cell>
          <cell r="N185">
            <v>7105.7855399999999</v>
          </cell>
        </row>
        <row r="186">
          <cell r="B186">
            <v>10</v>
          </cell>
          <cell r="C186" t="str">
            <v>КИЇВСЬКА ОБЛАСТЬ</v>
          </cell>
          <cell r="D186">
            <v>20572069</v>
          </cell>
          <cell r="E186" t="str">
            <v>ДЕРЖАВНЕ ПIДПРИЄМСТВО ДЕРЖАВНЕ ПIДПРИЄМСТВО " МIЖНАРОДНИЙ АЕРОПОРТ "БОРИСПIЛЬ"</v>
          </cell>
          <cell r="F186">
            <v>60855.15</v>
          </cell>
          <cell r="G186">
            <v>66762.925000000003</v>
          </cell>
          <cell r="H186">
            <v>62687.2664</v>
          </cell>
          <cell r="I186">
            <v>51159.328699999998</v>
          </cell>
          <cell r="J186">
            <v>-15603.596</v>
          </cell>
          <cell r="K186">
            <v>11.18</v>
          </cell>
          <cell r="L186">
            <v>11.18</v>
          </cell>
          <cell r="M186">
            <v>1619.29594</v>
          </cell>
          <cell r="N186">
            <v>-12687.814</v>
          </cell>
        </row>
        <row r="187">
          <cell r="B187">
            <v>10</v>
          </cell>
          <cell r="C187" t="str">
            <v>КИЇВСЬКА ОБЛАСТЬ</v>
          </cell>
          <cell r="D187">
            <v>21651322</v>
          </cell>
          <cell r="E187" t="str">
            <v>IНОЗЕМНЕ ПIДПРИЄМСТВО"КОКА-КОЛА БЕВЕРIДЖИЗ УКРАЇНА ЛIМIТЕД"</v>
          </cell>
          <cell r="F187">
            <v>30355.8099</v>
          </cell>
          <cell r="G187">
            <v>32159.668099999999</v>
          </cell>
          <cell r="H187">
            <v>30003.6646</v>
          </cell>
          <cell r="I187">
            <v>28861.627100000002</v>
          </cell>
          <cell r="J187">
            <v>-3298.0410999999999</v>
          </cell>
          <cell r="K187">
            <v>0</v>
          </cell>
          <cell r="L187">
            <v>0</v>
          </cell>
          <cell r="M187">
            <v>965.35497999999995</v>
          </cell>
          <cell r="N187">
            <v>-1144.6645000000001</v>
          </cell>
        </row>
        <row r="188">
          <cell r="B188">
            <v>10</v>
          </cell>
          <cell r="C188" t="str">
            <v>КИЇВСЬКА ОБЛАСТЬ</v>
          </cell>
          <cell r="D188">
            <v>32402870</v>
          </cell>
          <cell r="E188" t="str">
            <v>ДЕРЖАВНЕ ПIДПРИЄМСТВО "УКРЕНЕРГОВУГIЛЛЯ"</v>
          </cell>
          <cell r="F188">
            <v>19250.1371</v>
          </cell>
          <cell r="G188">
            <v>20557.066299999999</v>
          </cell>
          <cell r="H188">
            <v>25943.6443</v>
          </cell>
          <cell r="I188">
            <v>28083.027300000002</v>
          </cell>
          <cell r="J188">
            <v>7525.9610300000004</v>
          </cell>
          <cell r="K188">
            <v>0</v>
          </cell>
          <cell r="L188">
            <v>0</v>
          </cell>
          <cell r="M188">
            <v>2099.1740799999998</v>
          </cell>
          <cell r="N188">
            <v>1387.18704</v>
          </cell>
        </row>
        <row r="189">
          <cell r="B189">
            <v>10</v>
          </cell>
          <cell r="C189" t="str">
            <v>КИЇВСЬКА ОБЛАСТЬ</v>
          </cell>
          <cell r="D189">
            <v>131334</v>
          </cell>
          <cell r="E189" t="str">
            <v>ТРИПIЛЬСЬКА ТЕПЛОВА ЕЛЕКТРОСТАНЦIЯ ВАТ "ДЕК "ЦЕНТРЕНЕРГО"</v>
          </cell>
          <cell r="F189">
            <v>17423.503100000002</v>
          </cell>
          <cell r="G189">
            <v>17414.610199999999</v>
          </cell>
          <cell r="H189">
            <v>24226.5766</v>
          </cell>
          <cell r="I189">
            <v>26498.2094</v>
          </cell>
          <cell r="J189">
            <v>9083.5992499999993</v>
          </cell>
          <cell r="K189">
            <v>0</v>
          </cell>
          <cell r="L189">
            <v>-6.4000000000000005E-4</v>
          </cell>
          <cell r="M189">
            <v>2272.4342099999999</v>
          </cell>
          <cell r="N189">
            <v>2270.1321800000001</v>
          </cell>
        </row>
        <row r="190">
          <cell r="B190">
            <v>10</v>
          </cell>
          <cell r="C190" t="str">
            <v>КИЇВСЬКА ОБЛАСТЬ</v>
          </cell>
          <cell r="D190">
            <v>333888</v>
          </cell>
          <cell r="E190" t="str">
            <v>ВЎДКРИТЕ АКЦЎОНЕРНЕ ТОВАРИСТВО "ВЕТРОПАК ГОСТОМЕЛЬСЬКИЙ СКЛОЗАВОД"</v>
          </cell>
          <cell r="F190">
            <v>23092.626700000001</v>
          </cell>
          <cell r="G190">
            <v>20164.267199999998</v>
          </cell>
          <cell r="H190">
            <v>24041.736099999998</v>
          </cell>
          <cell r="I190">
            <v>24754.191900000002</v>
          </cell>
          <cell r="J190">
            <v>4589.9246499999999</v>
          </cell>
          <cell r="K190">
            <v>0</v>
          </cell>
          <cell r="L190">
            <v>0</v>
          </cell>
          <cell r="M190">
            <v>816.91079999999999</v>
          </cell>
          <cell r="N190">
            <v>695.13989000000004</v>
          </cell>
        </row>
        <row r="191">
          <cell r="B191">
            <v>10</v>
          </cell>
          <cell r="C191" t="str">
            <v>КИЇВСЬКА ОБЛАСТЬ</v>
          </cell>
          <cell r="D191">
            <v>33096517</v>
          </cell>
          <cell r="E191" t="str">
            <v>ДОЧIРНЄ ПIДПРИЄМСТВО "КИЇВСЬКЕ ОБЛАСНЕ ДОРОЖНЄ УПРАВЛIННЯ" ВАТ "ДЕРЖАВНА АКЦIОНЕРНА КОМПАНIЯ" АВТОМОБIЛЬНI ДОРОГИ УКРАЇНИ"</v>
          </cell>
          <cell r="F191">
            <v>930.39800000000002</v>
          </cell>
          <cell r="G191">
            <v>981.53099999999995</v>
          </cell>
          <cell r="H191">
            <v>22614.383000000002</v>
          </cell>
          <cell r="I191">
            <v>22900.9784</v>
          </cell>
          <cell r="J191">
            <v>21919.447400000001</v>
          </cell>
          <cell r="K191">
            <v>0</v>
          </cell>
          <cell r="L191">
            <v>0</v>
          </cell>
          <cell r="M191">
            <v>276.56</v>
          </cell>
          <cell r="N191">
            <v>275.42700000000002</v>
          </cell>
        </row>
        <row r="192">
          <cell r="B192">
            <v>10</v>
          </cell>
          <cell r="C192" t="str">
            <v>КИЇВСЬКА ОБЛАСТЬ</v>
          </cell>
          <cell r="D192">
            <v>24210297</v>
          </cell>
          <cell r="E192" t="str">
            <v>ДЕРЖАВНЕ ПIДПРИЄМСТВО УКРАЇНСЬКИЙ ДЕРЖАВНИЙ ЦЕНТР ЗАЛIЗНИЧНИХ РЕФРИЖЕРАТОРНИХ ПЕРЕВЕЗЕНЬ "УКРРЕФТРАНС"</v>
          </cell>
          <cell r="F192">
            <v>18573.399099999999</v>
          </cell>
          <cell r="G192">
            <v>18584.684600000001</v>
          </cell>
          <cell r="H192">
            <v>20622.240699999998</v>
          </cell>
          <cell r="I192">
            <v>21737.5347</v>
          </cell>
          <cell r="J192">
            <v>3152.8501099999999</v>
          </cell>
          <cell r="K192">
            <v>0</v>
          </cell>
          <cell r="L192">
            <v>0</v>
          </cell>
          <cell r="M192">
            <v>1128.9018599999999</v>
          </cell>
          <cell r="N192">
            <v>1115.2940000000001</v>
          </cell>
        </row>
        <row r="193">
          <cell r="B193">
            <v>10</v>
          </cell>
          <cell r="C193" t="str">
            <v>КИЇВСЬКА ОБЛАСТЬ</v>
          </cell>
          <cell r="D193">
            <v>21638055</v>
          </cell>
          <cell r="E193" t="str">
            <v>ТОВАРИСТВО З ОБМЕЖЕНОЮ ВIДПОВIДАЛЬНIСТЮ " МАРС УКРАЇНА"</v>
          </cell>
          <cell r="F193">
            <v>2877.36753</v>
          </cell>
          <cell r="G193">
            <v>2164.69634</v>
          </cell>
          <cell r="H193">
            <v>19494.378400000001</v>
          </cell>
          <cell r="I193">
            <v>20824.164199999999</v>
          </cell>
          <cell r="J193">
            <v>18659.4679</v>
          </cell>
          <cell r="K193">
            <v>0</v>
          </cell>
          <cell r="L193">
            <v>0</v>
          </cell>
          <cell r="M193">
            <v>1368.59743</v>
          </cell>
          <cell r="N193">
            <v>1329.78577</v>
          </cell>
        </row>
        <row r="194">
          <cell r="B194">
            <v>10</v>
          </cell>
          <cell r="C194" t="str">
            <v>КИЇВСЬКА ОБЛАСТЬ</v>
          </cell>
          <cell r="D194">
            <v>20598695</v>
          </cell>
          <cell r="E194" t="str">
            <v>ВИШГОРОДСЬКА ФIЛIЯ ЗАКРИТОГО АКЦIОНЕРНОГО ТОВАРИСТВА "КРАФТ ФУДЗ УКРАЇНА"</v>
          </cell>
          <cell r="F194">
            <v>15377.503199999999</v>
          </cell>
          <cell r="G194">
            <v>15383.805200000001</v>
          </cell>
          <cell r="H194">
            <v>18903.0262</v>
          </cell>
          <cell r="I194">
            <v>19260.0982</v>
          </cell>
          <cell r="J194">
            <v>3876.2930099999999</v>
          </cell>
          <cell r="K194">
            <v>0</v>
          </cell>
          <cell r="L194">
            <v>0</v>
          </cell>
          <cell r="M194">
            <v>365.64245</v>
          </cell>
          <cell r="N194">
            <v>357.072</v>
          </cell>
        </row>
        <row r="195">
          <cell r="B195">
            <v>10</v>
          </cell>
          <cell r="C195" t="str">
            <v>КИЇВСЬКА ОБЛАСТЬ</v>
          </cell>
          <cell r="D195">
            <v>30253385</v>
          </cell>
          <cell r="E195" t="str">
            <v>ЗАТ "РОСАВА"</v>
          </cell>
          <cell r="F195">
            <v>3551.9020500000001</v>
          </cell>
          <cell r="G195">
            <v>1168.24648</v>
          </cell>
          <cell r="H195">
            <v>18871.366099999999</v>
          </cell>
          <cell r="I195">
            <v>18799.002</v>
          </cell>
          <cell r="J195">
            <v>17630.7556</v>
          </cell>
          <cell r="K195">
            <v>0</v>
          </cell>
          <cell r="L195">
            <v>0</v>
          </cell>
          <cell r="M195">
            <v>16.886690000000002</v>
          </cell>
          <cell r="N195">
            <v>-243.03558000000001</v>
          </cell>
        </row>
        <row r="196">
          <cell r="B196">
            <v>10</v>
          </cell>
          <cell r="C196" t="str">
            <v>КИЇВСЬКА ОБЛАСТЬ</v>
          </cell>
          <cell r="D196">
            <v>452417</v>
          </cell>
          <cell r="E196" t="str">
            <v>ТОВАРИСТВО З ОБМЕЖЕНОЮ ВIДПОВIДАЛЬНIСТЮ "КИЇВРIАНТА"</v>
          </cell>
          <cell r="F196">
            <v>9759.5117300000002</v>
          </cell>
          <cell r="G196">
            <v>10078.8223</v>
          </cell>
          <cell r="H196">
            <v>13588.795599999999</v>
          </cell>
          <cell r="I196">
            <v>15849.0828</v>
          </cell>
          <cell r="J196">
            <v>5770.2605100000001</v>
          </cell>
          <cell r="K196">
            <v>0</v>
          </cell>
          <cell r="L196">
            <v>0</v>
          </cell>
          <cell r="M196">
            <v>2599.7281600000001</v>
          </cell>
          <cell r="N196">
            <v>2260.2871500000001</v>
          </cell>
        </row>
        <row r="197">
          <cell r="B197">
            <v>10</v>
          </cell>
          <cell r="C197" t="str">
            <v>КИЇВСЬКА ОБЛАСТЬ</v>
          </cell>
          <cell r="D197">
            <v>20578072</v>
          </cell>
          <cell r="E197" t="str">
            <v>ВIДКРИТЕ АКЦIОНЕРНЕ ТОВАРИСТВО ПО ГАЗОПОСТАЧАННЮ ТА ГАЗИФIКАЦIЇ "КИЇВОБЛГАЗ"</v>
          </cell>
          <cell r="F197">
            <v>9132.4956199999997</v>
          </cell>
          <cell r="G197">
            <v>9695.982</v>
          </cell>
          <cell r="H197">
            <v>12207.1507</v>
          </cell>
          <cell r="I197">
            <v>13134.853300000001</v>
          </cell>
          <cell r="J197">
            <v>3438.87129</v>
          </cell>
          <cell r="K197">
            <v>0</v>
          </cell>
          <cell r="L197">
            <v>0</v>
          </cell>
          <cell r="M197">
            <v>1902.38699</v>
          </cell>
          <cell r="N197">
            <v>927.70259999999996</v>
          </cell>
        </row>
        <row r="198">
          <cell r="B198">
            <v>10</v>
          </cell>
          <cell r="C198" t="str">
            <v>КИЇВСЬКА ОБЛАСТЬ</v>
          </cell>
          <cell r="D198">
            <v>5509659</v>
          </cell>
          <cell r="E198" t="str">
            <v>ВIДКРИТЕ АКЦIОНЕРНЕ ТОВАРИСТВО "КИЇВСЬКИЙ КАРТОННО-ПАПЕРОВИЙ КОМБIНАТ"</v>
          </cell>
          <cell r="F198">
            <v>26021.3923</v>
          </cell>
          <cell r="G198">
            <v>20751.159599999999</v>
          </cell>
          <cell r="H198">
            <v>11223.079100000001</v>
          </cell>
          <cell r="I198">
            <v>10146.4558</v>
          </cell>
          <cell r="J198">
            <v>-10604.704</v>
          </cell>
          <cell r="K198">
            <v>0</v>
          </cell>
          <cell r="L198">
            <v>0</v>
          </cell>
          <cell r="M198">
            <v>1132.22667</v>
          </cell>
          <cell r="N198">
            <v>-1077.6166000000001</v>
          </cell>
        </row>
        <row r="199">
          <cell r="B199">
            <v>10</v>
          </cell>
          <cell r="C199" t="str">
            <v>КИЇВСЬКА ОБЛАСТЬ</v>
          </cell>
          <cell r="D199">
            <v>30160757</v>
          </cell>
          <cell r="E199" t="str">
            <v>ЗАТ "КОМПЛЕКС АГРОМАРС"</v>
          </cell>
          <cell r="F199">
            <v>6721.77819</v>
          </cell>
          <cell r="G199">
            <v>4540.2524899999999</v>
          </cell>
          <cell r="H199">
            <v>8381.1022400000002</v>
          </cell>
          <cell r="I199">
            <v>9159.9650500000007</v>
          </cell>
          <cell r="J199">
            <v>4619.7125599999999</v>
          </cell>
          <cell r="K199">
            <v>0</v>
          </cell>
          <cell r="L199">
            <v>0</v>
          </cell>
          <cell r="M199">
            <v>1721.98569</v>
          </cell>
          <cell r="N199">
            <v>778.86280999999997</v>
          </cell>
        </row>
        <row r="200">
          <cell r="B200">
            <v>10</v>
          </cell>
          <cell r="C200" t="str">
            <v>КИЇВСЬКА ОБЛАСТЬ</v>
          </cell>
          <cell r="D200">
            <v>374962</v>
          </cell>
          <cell r="E200" t="str">
            <v>ДЕРЖАВНЕ ПIДПРИЄМСТВО "ЧЕРВОНОСЛОБIДСЬКИЙ СПИРТОВИЙ ЗАВОД"</v>
          </cell>
          <cell r="F200">
            <v>8565.4122299999999</v>
          </cell>
          <cell r="G200">
            <v>8603.7986899999996</v>
          </cell>
          <cell r="H200">
            <v>7698.2072099999996</v>
          </cell>
          <cell r="I200">
            <v>8910.1085600000006</v>
          </cell>
          <cell r="J200">
            <v>306.30986999999999</v>
          </cell>
          <cell r="K200">
            <v>0</v>
          </cell>
          <cell r="L200">
            <v>0</v>
          </cell>
          <cell r="M200">
            <v>1320.2933800000001</v>
          </cell>
          <cell r="N200">
            <v>1207.6027999999999</v>
          </cell>
        </row>
        <row r="201">
          <cell r="B201">
            <v>10</v>
          </cell>
          <cell r="C201" t="str">
            <v>КИЇВСЬКА ОБЛАСТЬ</v>
          </cell>
          <cell r="D201">
            <v>13738233</v>
          </cell>
          <cell r="E201" t="str">
            <v>РЕГЎОНАЛЬНИЙ СТРУКТУРНИЙ ПЎДРОЗДЎЛ КИ°ВСЬКИЙ РАЙОННИЙ ЦЕНТР "КИ°ВЦЕНТРАЕРО" ДЕРЖАВНОГО ПЎДПРИЇМСТВА ОБСЛУГОВУВАННЯ ПОВЎТРЯНОГО РУХУ УКРА°НИ</v>
          </cell>
          <cell r="F201">
            <v>6398.9517100000003</v>
          </cell>
          <cell r="G201">
            <v>6383.9618200000004</v>
          </cell>
          <cell r="H201">
            <v>8468.4909800000005</v>
          </cell>
          <cell r="I201">
            <v>8451.2654700000003</v>
          </cell>
          <cell r="J201">
            <v>2067.3036499999998</v>
          </cell>
          <cell r="K201">
            <v>0</v>
          </cell>
          <cell r="L201">
            <v>0</v>
          </cell>
          <cell r="M201">
            <v>8.2335799999999999</v>
          </cell>
          <cell r="N201">
            <v>-17.226590000000002</v>
          </cell>
        </row>
        <row r="202">
          <cell r="B202">
            <v>11</v>
          </cell>
          <cell r="C202" t="str">
            <v>КIРОВОГРАДСЬКА ОБЛАСТЬ</v>
          </cell>
          <cell r="D202">
            <v>23226362</v>
          </cell>
          <cell r="E202" t="str">
            <v>ВIДКРИТЕ АКЦIОНЕРНЕ ТОВАРИСТВО "КIРОВОГРАДОБЛЕНЕРГО"</v>
          </cell>
          <cell r="F202">
            <v>25618.895499999999</v>
          </cell>
          <cell r="G202">
            <v>25460.782899999998</v>
          </cell>
          <cell r="H202">
            <v>32674.044399999999</v>
          </cell>
          <cell r="I202">
            <v>35009.661200000002</v>
          </cell>
          <cell r="J202">
            <v>9548.8783000000003</v>
          </cell>
          <cell r="K202">
            <v>52.729579999999999</v>
          </cell>
          <cell r="L202">
            <v>52.729579999999999</v>
          </cell>
          <cell r="M202">
            <v>2468.3131699999999</v>
          </cell>
          <cell r="N202">
            <v>2387.2213400000001</v>
          </cell>
        </row>
        <row r="203">
          <cell r="B203">
            <v>11</v>
          </cell>
          <cell r="C203" t="str">
            <v>КIРОВОГРАДСЬКА ОБЛАСТЬ</v>
          </cell>
          <cell r="D203">
            <v>5507073</v>
          </cell>
          <cell r="E203" t="str">
            <v>ВIДКРИТЕ АКЦIОНЕРНЕ ТОВАРИСТВО "М"ЯСОКОМБIНАТ "ЯТРАНЬ"</v>
          </cell>
          <cell r="F203">
            <v>5275.1071199999997</v>
          </cell>
          <cell r="G203">
            <v>4548.4401399999997</v>
          </cell>
          <cell r="H203">
            <v>17700.632699999998</v>
          </cell>
          <cell r="I203">
            <v>18200.786</v>
          </cell>
          <cell r="J203">
            <v>13652.3459</v>
          </cell>
          <cell r="K203">
            <v>0</v>
          </cell>
          <cell r="L203">
            <v>0</v>
          </cell>
          <cell r="M203">
            <v>511.56878999999998</v>
          </cell>
          <cell r="N203">
            <v>500.15328</v>
          </cell>
        </row>
        <row r="204">
          <cell r="B204">
            <v>11</v>
          </cell>
          <cell r="C204" t="str">
            <v>КIРОВОГРАДСЬКА ОБЛАСТЬ</v>
          </cell>
          <cell r="D204">
            <v>130961</v>
          </cell>
          <cell r="E204" t="str">
            <v>ФIЛIЯ " КРЕМЕНЧУЦЬКА ГЕС" ВАТ "УКРГIДРОЕНЕРГО"</v>
          </cell>
          <cell r="F204">
            <v>12334.8436</v>
          </cell>
          <cell r="G204">
            <v>10772.459500000001</v>
          </cell>
          <cell r="H204">
            <v>18643.0798</v>
          </cell>
          <cell r="I204">
            <v>18159.9539</v>
          </cell>
          <cell r="J204">
            <v>7387.4944500000001</v>
          </cell>
          <cell r="K204">
            <v>0</v>
          </cell>
          <cell r="L204">
            <v>0</v>
          </cell>
          <cell r="M204">
            <v>192.97208000000001</v>
          </cell>
          <cell r="N204">
            <v>-483.12587000000002</v>
          </cell>
        </row>
        <row r="205">
          <cell r="B205">
            <v>11</v>
          </cell>
          <cell r="C205" t="str">
            <v>КIРОВОГРАДСЬКА ОБЛАСТЬ</v>
          </cell>
          <cell r="D205">
            <v>378844</v>
          </cell>
          <cell r="E205" t="str">
            <v>ДЕРЖАВНИЙ КIРОВОГРАДСЬКИЙ СОКОЕКСТРАКТОВИЙ ЗАВОД</v>
          </cell>
          <cell r="F205">
            <v>13195.8017</v>
          </cell>
          <cell r="G205">
            <v>13603.3035</v>
          </cell>
          <cell r="H205">
            <v>13771.6037</v>
          </cell>
          <cell r="I205">
            <v>15680.947700000001</v>
          </cell>
          <cell r="J205">
            <v>2077.6442200000001</v>
          </cell>
          <cell r="K205">
            <v>0.91964000000000001</v>
          </cell>
          <cell r="L205">
            <v>0.91964000000000001</v>
          </cell>
          <cell r="M205">
            <v>2972.22784</v>
          </cell>
          <cell r="N205">
            <v>1910.26097</v>
          </cell>
        </row>
        <row r="206">
          <cell r="B206">
            <v>11</v>
          </cell>
          <cell r="C206" t="str">
            <v>КIРОВОГРАДСЬКА ОБЛАСТЬ</v>
          </cell>
          <cell r="D206">
            <v>13743719</v>
          </cell>
          <cell r="E206" t="str">
            <v>ДЕРЖАВНЕ ПIДПРИЄМСТВО КIРОВОГРАДСЬКЕ ДЕРЖАВНЕ ПIДПРИЄМСТВО ПО ВИРОБНИЦТВУ I МАРКЕТИНГУ "АРТЕМIДА"</v>
          </cell>
          <cell r="F206">
            <v>17619.108700000001</v>
          </cell>
          <cell r="G206">
            <v>18786.864099999999</v>
          </cell>
          <cell r="H206">
            <v>13789.499</v>
          </cell>
          <cell r="I206">
            <v>14515.454100000001</v>
          </cell>
          <cell r="J206">
            <v>-4271.41</v>
          </cell>
          <cell r="K206">
            <v>0</v>
          </cell>
          <cell r="L206">
            <v>0</v>
          </cell>
          <cell r="M206">
            <v>3202.71612</v>
          </cell>
          <cell r="N206">
            <v>725.11973</v>
          </cell>
        </row>
        <row r="207">
          <cell r="B207">
            <v>11</v>
          </cell>
          <cell r="C207" t="str">
            <v>КIРОВОГРАДСЬКА ОБЛАСТЬ</v>
          </cell>
          <cell r="D207">
            <v>374999</v>
          </cell>
          <cell r="E207" t="str">
            <v>ДОЧIРНЄ ПIДПРИЄМСТВО МЕЖИРIЦЬКИЙ ВIТАМIННИЙ ЗАВОД ДЕРЖАВНОЇ АКЦIОНЕРНОЇ КОМПАНIЇ "УКРМЕДПРОМ"</v>
          </cell>
          <cell r="F207">
            <v>9033.79709</v>
          </cell>
          <cell r="G207">
            <v>11863.615100000001</v>
          </cell>
          <cell r="H207">
            <v>11496.4305</v>
          </cell>
          <cell r="I207">
            <v>12226.166999999999</v>
          </cell>
          <cell r="J207">
            <v>362.55187999999998</v>
          </cell>
          <cell r="K207">
            <v>0</v>
          </cell>
          <cell r="L207">
            <v>0</v>
          </cell>
          <cell r="M207">
            <v>263.60698000000002</v>
          </cell>
          <cell r="N207">
            <v>263.0453</v>
          </cell>
        </row>
        <row r="208">
          <cell r="B208">
            <v>11</v>
          </cell>
          <cell r="C208" t="str">
            <v>КIРОВОГРАДСЬКА ОБЛАСТЬ</v>
          </cell>
          <cell r="D208">
            <v>372109</v>
          </cell>
          <cell r="E208" t="str">
            <v>ЗАКРИТЕ АКЦIОНЕРНЕ ТОВАРИСТВО "ОЛЕКСАНДРIЙСЬКИЙ ЦУКРОВИЙ ЗАВОД"</v>
          </cell>
          <cell r="F208">
            <v>5253.4670500000002</v>
          </cell>
          <cell r="G208">
            <v>5219.4651700000004</v>
          </cell>
          <cell r="H208">
            <v>7512.9115300000003</v>
          </cell>
          <cell r="I208">
            <v>7912.0679399999999</v>
          </cell>
          <cell r="J208">
            <v>2692.60277</v>
          </cell>
          <cell r="K208">
            <v>0</v>
          </cell>
          <cell r="L208">
            <v>0</v>
          </cell>
          <cell r="M208">
            <v>405.55736000000002</v>
          </cell>
          <cell r="N208">
            <v>399.15640999999999</v>
          </cell>
        </row>
        <row r="209">
          <cell r="B209">
            <v>11</v>
          </cell>
          <cell r="C209" t="str">
            <v>КIРОВОГРАДСЬКА ОБЛАСТЬ</v>
          </cell>
          <cell r="D209">
            <v>32039992</v>
          </cell>
          <cell r="E209" t="str">
            <v>ДОЧIРНЄ ПIДПРИЄМСТВО "КIРОВОГРАДСЬКИЙ ОБЛАВТОДОР" ВIДКРИТОГО АКЦIОНЕРНОГО ТОВАРИСТВА "ДЕРЖАВНА АКЦIОНЕРНА КОМПАНIЯ "АВТОМОБIЛЬНI ДОРОГИ УКРАЇНИ"</v>
          </cell>
          <cell r="F209">
            <v>1291.59455</v>
          </cell>
          <cell r="G209">
            <v>1282.77961</v>
          </cell>
          <cell r="H209">
            <v>6066.7373200000002</v>
          </cell>
          <cell r="I209">
            <v>6651.5210999999999</v>
          </cell>
          <cell r="J209">
            <v>5368.7414900000003</v>
          </cell>
          <cell r="K209">
            <v>0</v>
          </cell>
          <cell r="L209">
            <v>0</v>
          </cell>
          <cell r="M209">
            <v>585.25516000000005</v>
          </cell>
          <cell r="N209">
            <v>584.78306999999995</v>
          </cell>
        </row>
        <row r="210">
          <cell r="B210">
            <v>11</v>
          </cell>
          <cell r="C210" t="str">
            <v>КIРОВОГРАДСЬКА ОБЛАСТЬ</v>
          </cell>
          <cell r="D210">
            <v>14276579</v>
          </cell>
          <cell r="E210" t="str">
            <v>ЗАКРИТЕ АКЦIОНЕРНЕ ТОВАРИСТВО ОБ'ЄДНАННЯ "ДНIПРОЕНЕРГОБУДПРОМ"</v>
          </cell>
          <cell r="F210">
            <v>5968.93055</v>
          </cell>
          <cell r="G210">
            <v>6326.61481</v>
          </cell>
          <cell r="H210">
            <v>5656.55908</v>
          </cell>
          <cell r="I210">
            <v>5571.5523899999998</v>
          </cell>
          <cell r="J210">
            <v>-755.06241999999997</v>
          </cell>
          <cell r="K210">
            <v>8.1430000000000007</v>
          </cell>
          <cell r="L210">
            <v>0</v>
          </cell>
          <cell r="M210">
            <v>425.09456999999998</v>
          </cell>
          <cell r="N210">
            <v>-82.265600000000006</v>
          </cell>
        </row>
        <row r="211">
          <cell r="B211">
            <v>11</v>
          </cell>
          <cell r="C211" t="str">
            <v>КIРОВОГРАДСЬКА ОБЛАСТЬ</v>
          </cell>
          <cell r="D211">
            <v>3365222</v>
          </cell>
          <cell r="E211" t="str">
            <v>ВIДКРИТЕ АКЦIОНЕРНЕ ТОВАРИСТВО ПО ГАЗОПОСТАЧАННЮ ТА ГАЗИФIКАЦIЇ "КIРОВОГРАДГАЗ"</v>
          </cell>
          <cell r="F211">
            <v>5813.7888899999998</v>
          </cell>
          <cell r="G211">
            <v>5657.8490400000001</v>
          </cell>
          <cell r="H211">
            <v>4600.0116600000001</v>
          </cell>
          <cell r="I211">
            <v>5004.2711099999997</v>
          </cell>
          <cell r="J211">
            <v>-653.57793000000004</v>
          </cell>
          <cell r="K211">
            <v>0</v>
          </cell>
          <cell r="L211">
            <v>0</v>
          </cell>
          <cell r="M211">
            <v>438.13382999999999</v>
          </cell>
          <cell r="N211">
            <v>404.25628</v>
          </cell>
        </row>
        <row r="212">
          <cell r="B212">
            <v>11</v>
          </cell>
          <cell r="C212" t="str">
            <v>КIРОВОГРАДСЬКА ОБЛАСТЬ</v>
          </cell>
          <cell r="D212">
            <v>33142568</v>
          </cell>
          <cell r="E212" t="str">
            <v>ДОЧIРНЄ ПIДПРИЄМСТВО "КIРОВОГРАДТЕПЛО" ТОВАРИСТВА З ОБМЕЖЕНОЮ ВIДПОВIДАЛЬНIСТЮ "ЦЕНТР НАУКОВО-ТЕХНIЧНИХ IННОВАЦIЙ УКРАЇНСЬКОЇ НАФТОГАЗОВОЇ АКАДЕМIЇ"</v>
          </cell>
          <cell r="F212">
            <v>4267.2870000000003</v>
          </cell>
          <cell r="G212">
            <v>4332.1150100000004</v>
          </cell>
          <cell r="H212">
            <v>4749.9218499999997</v>
          </cell>
          <cell r="I212">
            <v>4836.2338300000001</v>
          </cell>
          <cell r="J212">
            <v>504.11882000000003</v>
          </cell>
          <cell r="K212">
            <v>0</v>
          </cell>
          <cell r="L212">
            <v>-1.45747</v>
          </cell>
          <cell r="M212">
            <v>15.590400000000001</v>
          </cell>
          <cell r="N212">
            <v>15.3348</v>
          </cell>
        </row>
        <row r="213">
          <cell r="B213">
            <v>11</v>
          </cell>
          <cell r="C213" t="str">
            <v>КIРОВОГРАДСЬКА ОБЛАСТЬ</v>
          </cell>
          <cell r="D213">
            <v>3346822</v>
          </cell>
          <cell r="E213" t="str">
            <v>ОБЛАСНЕ КОМУНАЛЬНЕ ВИРОБНИЧЕ ПIДПРИЄМСТВО "ДНIПРО-КIРОВОГРАД"</v>
          </cell>
          <cell r="F213">
            <v>1405.4067299999999</v>
          </cell>
          <cell r="G213">
            <v>1606.1266800000001</v>
          </cell>
          <cell r="H213">
            <v>1290.66651</v>
          </cell>
          <cell r="I213">
            <v>4654.4272000000001</v>
          </cell>
          <cell r="J213">
            <v>3048.3005199999998</v>
          </cell>
          <cell r="K213">
            <v>1918.30395</v>
          </cell>
          <cell r="L213">
            <v>-3241.5574999999999</v>
          </cell>
          <cell r="M213">
            <v>0.15995000000000001</v>
          </cell>
          <cell r="N213">
            <v>0.11218</v>
          </cell>
        </row>
        <row r="214">
          <cell r="B214">
            <v>11</v>
          </cell>
          <cell r="C214" t="str">
            <v>КIРОВОГРАДСЬКА ОБЛАСТЬ</v>
          </cell>
          <cell r="D214">
            <v>4853709</v>
          </cell>
          <cell r="E214" t="str">
            <v>ДЕРЖАВНЕ ПIДПРИЄМСТВО ДИРЕКЦIЯ КРИВОРIЗСЬКОГО ГIРНИЧО-ЗБАГАЧУВАЛЬНОГО КОМБIНАТУ ОКИСЛЕНИХ РУД</v>
          </cell>
          <cell r="F214">
            <v>997.60559000000001</v>
          </cell>
          <cell r="G214">
            <v>2245.7981100000002</v>
          </cell>
          <cell r="H214">
            <v>3776.0149500000002</v>
          </cell>
          <cell r="I214">
            <v>4454.72883</v>
          </cell>
          <cell r="J214">
            <v>2208.9307199999998</v>
          </cell>
          <cell r="K214">
            <v>173.78001</v>
          </cell>
          <cell r="L214">
            <v>-524.73243000000002</v>
          </cell>
          <cell r="M214">
            <v>64.582470000000001</v>
          </cell>
          <cell r="N214">
            <v>-300.21208999999999</v>
          </cell>
        </row>
        <row r="215">
          <cell r="B215">
            <v>11</v>
          </cell>
          <cell r="C215" t="str">
            <v>КIРОВОГРАДСЬКА ОБЛАСТЬ</v>
          </cell>
          <cell r="D215">
            <v>14372024</v>
          </cell>
          <cell r="E215" t="str">
            <v>ЗАКРИТЕ АКЦIОНЕРНЕ ТОВАРИСТВО "МIЖНАРОДНА АКЦIОНЕРНА АВIАЦIЙНА КОМПАНIЯ "УРГА"</v>
          </cell>
          <cell r="F215">
            <v>2698.0665100000001</v>
          </cell>
          <cell r="G215">
            <v>1335.7527299999999</v>
          </cell>
          <cell r="H215">
            <v>4336.8430500000004</v>
          </cell>
          <cell r="I215">
            <v>4420.1643000000004</v>
          </cell>
          <cell r="J215">
            <v>3084.4115700000002</v>
          </cell>
          <cell r="K215">
            <v>0</v>
          </cell>
          <cell r="L215">
            <v>0</v>
          </cell>
          <cell r="M215">
            <v>721.50927999999999</v>
          </cell>
          <cell r="N215">
            <v>82.737250000000003</v>
          </cell>
        </row>
        <row r="216">
          <cell r="B216">
            <v>11</v>
          </cell>
          <cell r="C216" t="str">
            <v>КIРОВОГРАДСЬКА ОБЛАСТЬ</v>
          </cell>
          <cell r="D216">
            <v>14314222</v>
          </cell>
          <cell r="E216" t="str">
            <v>СМОЛIНСЬКА ШАХТА СХIДНОГО ГIРНИЧО-ЗБАГАЧУВАЛЬНОГО КОМБIНАТУ</v>
          </cell>
          <cell r="F216">
            <v>2115.4960599999999</v>
          </cell>
          <cell r="G216">
            <v>2168.0346199999999</v>
          </cell>
          <cell r="H216">
            <v>3882.6872899999998</v>
          </cell>
          <cell r="I216">
            <v>3726.9021600000001</v>
          </cell>
          <cell r="J216">
            <v>1558.86754</v>
          </cell>
          <cell r="K216">
            <v>0</v>
          </cell>
          <cell r="L216">
            <v>0</v>
          </cell>
          <cell r="M216">
            <v>2.5402200000000001</v>
          </cell>
          <cell r="N216">
            <v>-155.78578999999999</v>
          </cell>
        </row>
        <row r="217">
          <cell r="B217">
            <v>11</v>
          </cell>
          <cell r="C217" t="str">
            <v>КIРОВОГРАДСЬКА ОБЛАСТЬ</v>
          </cell>
          <cell r="D217">
            <v>14314239</v>
          </cell>
          <cell r="E217" t="str">
            <v>IНГУЛЬСЬКА ШАХТА СХIДНОГО ГIРНИЧО-ЗБАГАЧУВАЛЬНОГО КОМБIНАТУ</v>
          </cell>
          <cell r="F217">
            <v>14.297090000000001</v>
          </cell>
          <cell r="G217">
            <v>-14.507910000000001</v>
          </cell>
          <cell r="H217">
            <v>3210.3149600000002</v>
          </cell>
          <cell r="I217">
            <v>3216.74692</v>
          </cell>
          <cell r="J217">
            <v>3231.2548299999999</v>
          </cell>
          <cell r="K217">
            <v>0</v>
          </cell>
          <cell r="L217">
            <v>0</v>
          </cell>
          <cell r="M217">
            <v>2.6754600000000002</v>
          </cell>
          <cell r="N217">
            <v>2.55911</v>
          </cell>
        </row>
        <row r="218">
          <cell r="B218">
            <v>11</v>
          </cell>
          <cell r="C218" t="str">
            <v>КIРОВОГРАДСЬКА ОБЛАСТЬ</v>
          </cell>
          <cell r="D218">
            <v>23234841</v>
          </cell>
          <cell r="E218" t="str">
            <v>ПРИВАТНЕ ПIДПРИЄМСТВО "IНКОПМАРК-2"</v>
          </cell>
          <cell r="F218">
            <v>13.46292</v>
          </cell>
          <cell r="G218">
            <v>13.238580000000001</v>
          </cell>
          <cell r="H218">
            <v>3168.6608200000001</v>
          </cell>
          <cell r="I218">
            <v>3168.1056199999998</v>
          </cell>
          <cell r="J218">
            <v>3154.8670400000001</v>
          </cell>
          <cell r="K218">
            <v>0</v>
          </cell>
          <cell r="L218">
            <v>0</v>
          </cell>
          <cell r="M218">
            <v>0.39184000000000002</v>
          </cell>
          <cell r="N218">
            <v>-0.55520000000000003</v>
          </cell>
        </row>
        <row r="219">
          <cell r="B219">
            <v>11</v>
          </cell>
          <cell r="C219" t="str">
            <v>КIРОВОГРАДСЬКА ОБЛАСТЬ</v>
          </cell>
          <cell r="D219">
            <v>13745730</v>
          </cell>
          <cell r="E219" t="str">
            <v>ПП "ВК I К"</v>
          </cell>
          <cell r="F219">
            <v>1710.52612</v>
          </cell>
          <cell r="G219">
            <v>1711.54871</v>
          </cell>
          <cell r="H219">
            <v>3075.3800299999998</v>
          </cell>
          <cell r="I219">
            <v>3051.9990299999999</v>
          </cell>
          <cell r="J219">
            <v>1340.4503199999999</v>
          </cell>
          <cell r="K219">
            <v>0</v>
          </cell>
          <cell r="L219">
            <v>0</v>
          </cell>
          <cell r="M219">
            <v>4.9948600000000001</v>
          </cell>
          <cell r="N219">
            <v>-23.381</v>
          </cell>
        </row>
        <row r="220">
          <cell r="B220">
            <v>11</v>
          </cell>
          <cell r="C220" t="str">
            <v>КIРОВОГРАДСЬКА ОБЛАСТЬ</v>
          </cell>
          <cell r="D220">
            <v>23226959</v>
          </cell>
          <cell r="E220" t="str">
            <v>УПРАВЛIННЯ ВЛАСНОСТI ТА ПРИВАТИЗАЦIЇ КОМУНАЛЬНОГО МАЙНА КIРОВОГРАДСЬКОЇ МIСЬКОЇ РАДИ</v>
          </cell>
          <cell r="F220">
            <v>2023.8720699999999</v>
          </cell>
          <cell r="G220">
            <v>1734.5540699999999</v>
          </cell>
          <cell r="H220">
            <v>2959.6725000000001</v>
          </cell>
          <cell r="I220">
            <v>2887.1260000000002</v>
          </cell>
          <cell r="J220">
            <v>1152.5719300000001</v>
          </cell>
          <cell r="K220">
            <v>0</v>
          </cell>
          <cell r="L220">
            <v>0</v>
          </cell>
          <cell r="M220">
            <v>9.3354400000000002</v>
          </cell>
          <cell r="N220">
            <v>-72.546499999999995</v>
          </cell>
        </row>
        <row r="221">
          <cell r="B221">
            <v>11</v>
          </cell>
          <cell r="C221" t="str">
            <v>КIРОВОГРАДСЬКА ОБЛАСТЬ</v>
          </cell>
          <cell r="D221">
            <v>24147966</v>
          </cell>
          <cell r="E221" t="str">
            <v>КIРОВОГРАДСЬКА ФIЛIЯ ЗАКРИТОГО АКЦIОНЕРНОГО ТОВАРИСТВА "УКРАЇНСЬКИЙ МОБIЛЬНИЙ ЗВ'ЯЗОК"</v>
          </cell>
          <cell r="F221">
            <v>3395.46</v>
          </cell>
          <cell r="G221">
            <v>3395.46</v>
          </cell>
          <cell r="H221">
            <v>2879.431</v>
          </cell>
          <cell r="I221">
            <v>2879.431</v>
          </cell>
          <cell r="J221">
            <v>-516.029</v>
          </cell>
          <cell r="K221">
            <v>0</v>
          </cell>
          <cell r="L221">
            <v>0</v>
          </cell>
          <cell r="M221">
            <v>7.4300000000000005E-2</v>
          </cell>
          <cell r="N221">
            <v>0</v>
          </cell>
        </row>
        <row r="222">
          <cell r="B222">
            <v>12</v>
          </cell>
          <cell r="C222" t="str">
            <v>ЛУГАНСЬКА ОБЛАСТЬ</v>
          </cell>
          <cell r="D222">
            <v>32292929</v>
          </cell>
          <cell r="E222" t="str">
            <v>ЗАКРИТЕ АКЦIОНЕРНЕ ТОВАРИСТВО "ЛИСИЧАНСЬКА НАФТОВА IНВЕСТИЦIЙНА КОМПАНIЯ"</v>
          </cell>
          <cell r="F222">
            <v>23219.678100000001</v>
          </cell>
          <cell r="G222">
            <v>19841.82</v>
          </cell>
          <cell r="H222">
            <v>148237.90400000001</v>
          </cell>
          <cell r="I222">
            <v>426489.72899999999</v>
          </cell>
          <cell r="J222">
            <v>406647.90899999999</v>
          </cell>
          <cell r="K222">
            <v>0</v>
          </cell>
          <cell r="L222">
            <v>0</v>
          </cell>
          <cell r="M222">
            <v>281096.51699999999</v>
          </cell>
          <cell r="N222">
            <v>278251.82500000001</v>
          </cell>
        </row>
        <row r="223">
          <cell r="B223">
            <v>12</v>
          </cell>
          <cell r="C223" t="str">
            <v>ЛУГАНСЬКА ОБЛАСТЬ</v>
          </cell>
          <cell r="D223">
            <v>32359181</v>
          </cell>
          <cell r="E223" t="str">
            <v>ТОВАРИСТВО З ОБМЕЖЕНОЮ ВIДПОВIДАЛЬНIСТЮ "ЛИНОС"</v>
          </cell>
          <cell r="F223">
            <v>735458.33600000001</v>
          </cell>
          <cell r="G223">
            <v>689637.24100000004</v>
          </cell>
          <cell r="H223">
            <v>183014.49799999999</v>
          </cell>
          <cell r="I223">
            <v>166174.826</v>
          </cell>
          <cell r="J223">
            <v>-523462.41</v>
          </cell>
          <cell r="K223">
            <v>0</v>
          </cell>
          <cell r="L223">
            <v>0</v>
          </cell>
          <cell r="M223">
            <v>0</v>
          </cell>
          <cell r="N223">
            <v>-16915.442999999999</v>
          </cell>
        </row>
        <row r="224">
          <cell r="B224">
            <v>12</v>
          </cell>
          <cell r="C224" t="str">
            <v>ЛУГАНСЬКА ОБЛАСТЬ</v>
          </cell>
          <cell r="D224">
            <v>32320704</v>
          </cell>
          <cell r="E224" t="str">
            <v>ДЕРЖАВНЕ ПIДПРИЄМСТВО "РОВЕНЬКИАНТРАЦИТ"</v>
          </cell>
          <cell r="F224">
            <v>113373.503</v>
          </cell>
          <cell r="G224">
            <v>132356.10399999999</v>
          </cell>
          <cell r="H224">
            <v>29332.612799999999</v>
          </cell>
          <cell r="I224">
            <v>164415.02100000001</v>
          </cell>
          <cell r="J224">
            <v>32058.9166</v>
          </cell>
          <cell r="K224">
            <v>228939.50200000001</v>
          </cell>
          <cell r="L224">
            <v>-258657.71</v>
          </cell>
          <cell r="M224">
            <v>29.556509999999999</v>
          </cell>
          <cell r="N224">
            <v>4.6398700000000002</v>
          </cell>
        </row>
        <row r="225">
          <cell r="B225">
            <v>12</v>
          </cell>
          <cell r="C225" t="str">
            <v>ЛУГАНСЬКА ОБЛАСТЬ</v>
          </cell>
          <cell r="D225">
            <v>32355669</v>
          </cell>
          <cell r="E225" t="str">
            <v>ДЕРЖАВНЕ ПIДПРИЄМСТВО "СВЕРДЛОВАНТРАЦИТ"</v>
          </cell>
          <cell r="F225">
            <v>61255.558799999999</v>
          </cell>
          <cell r="G225">
            <v>57359.82</v>
          </cell>
          <cell r="H225">
            <v>-32277.001</v>
          </cell>
          <cell r="I225">
            <v>108367.53</v>
          </cell>
          <cell r="J225">
            <v>51007.710299999999</v>
          </cell>
          <cell r="K225">
            <v>40996.3963</v>
          </cell>
          <cell r="L225">
            <v>-183599.43</v>
          </cell>
          <cell r="M225">
            <v>0.01</v>
          </cell>
          <cell r="N225">
            <v>-43.61647</v>
          </cell>
        </row>
        <row r="226">
          <cell r="B226">
            <v>12</v>
          </cell>
          <cell r="C226" t="str">
            <v>ЛУГАНСЬКА ОБЛАСТЬ</v>
          </cell>
          <cell r="D226">
            <v>32363486</v>
          </cell>
          <cell r="E226" t="str">
            <v>ВIДКРИТЕ АКЦIОНЕРНЕ ТОВАРИСТВО "КРАСНОДОНВУГIЛЛЯ"</v>
          </cell>
          <cell r="F226">
            <v>174774.769</v>
          </cell>
          <cell r="G226">
            <v>196472.546</v>
          </cell>
          <cell r="H226">
            <v>123807.473</v>
          </cell>
          <cell r="I226">
            <v>95785.992400000003</v>
          </cell>
          <cell r="J226">
            <v>-100686.55</v>
          </cell>
          <cell r="K226">
            <v>0</v>
          </cell>
          <cell r="L226">
            <v>-149055.14000000001</v>
          </cell>
          <cell r="M226">
            <v>5.9028799999999997</v>
          </cell>
          <cell r="N226">
            <v>-10.805429999999999</v>
          </cell>
        </row>
        <row r="227">
          <cell r="B227">
            <v>12</v>
          </cell>
          <cell r="C227" t="str">
            <v>ЛУГАНСЬКА ОБЛАСТЬ</v>
          </cell>
          <cell r="D227">
            <v>26174683</v>
          </cell>
          <cell r="E227" t="str">
            <v>СТРУКТУРНА ОДИНИЦЯ "ЛУГАНСЬКА ТЕС" ТОВАРИСТВО З ОБМЕЖЕНОЮ ВIДПОВIДАЛЬНIСТЮ "СХIДЕНЕРГО"</v>
          </cell>
          <cell r="F227">
            <v>29933.706600000001</v>
          </cell>
          <cell r="G227">
            <v>29600.907800000001</v>
          </cell>
          <cell r="H227">
            <v>27046.5095</v>
          </cell>
          <cell r="I227">
            <v>38706.794500000004</v>
          </cell>
          <cell r="J227">
            <v>9105.8867699999992</v>
          </cell>
          <cell r="K227">
            <v>0</v>
          </cell>
          <cell r="L227">
            <v>0</v>
          </cell>
          <cell r="M227">
            <v>11677.197</v>
          </cell>
          <cell r="N227">
            <v>11660.285</v>
          </cell>
        </row>
        <row r="228">
          <cell r="B228">
            <v>12</v>
          </cell>
          <cell r="C228" t="str">
            <v>ЛУГАНСЬКА ОБЛАСТЬ</v>
          </cell>
          <cell r="D228">
            <v>1882551</v>
          </cell>
          <cell r="E228" t="str">
            <v>ВIДКРИТЕ АКЦIОНЕРНЕ ТОВАРИСТВО "РУБIЖАНСЬКИЙ КАРТОННО-ТАРНИЙ КОМБIНАТ"</v>
          </cell>
          <cell r="F228">
            <v>32204.7016</v>
          </cell>
          <cell r="G228">
            <v>31736.5952</v>
          </cell>
          <cell r="H228">
            <v>33520.362699999998</v>
          </cell>
          <cell r="I228">
            <v>33484.569499999998</v>
          </cell>
          <cell r="J228">
            <v>1747.97423</v>
          </cell>
          <cell r="K228">
            <v>0</v>
          </cell>
          <cell r="L228">
            <v>0</v>
          </cell>
          <cell r="M228">
            <v>78.794920000000005</v>
          </cell>
          <cell r="N228">
            <v>-37.694450000000003</v>
          </cell>
        </row>
        <row r="229">
          <cell r="B229">
            <v>12</v>
          </cell>
          <cell r="C229" t="str">
            <v>ЛУГАНСЬКА ОБЛАСТЬ</v>
          </cell>
          <cell r="D229">
            <v>190816</v>
          </cell>
          <cell r="E229" t="str">
            <v>ВIДКРИТЕ АКЦIОНЕРНЕ ТОВАРИСТВО "АЛЧЕВСЬКИЙ КОКСОХIМIЧНИЙ ЗАВОД"</v>
          </cell>
          <cell r="F229">
            <v>9004.1404000000002</v>
          </cell>
          <cell r="G229">
            <v>2289.3864100000001</v>
          </cell>
          <cell r="H229">
            <v>17859.050500000001</v>
          </cell>
          <cell r="I229">
            <v>29123.2078</v>
          </cell>
          <cell r="J229">
            <v>26833.8213</v>
          </cell>
          <cell r="K229">
            <v>0</v>
          </cell>
          <cell r="L229">
            <v>0</v>
          </cell>
          <cell r="M229">
            <v>21198.084299999999</v>
          </cell>
          <cell r="N229">
            <v>11272.6945</v>
          </cell>
        </row>
        <row r="230">
          <cell r="B230">
            <v>12</v>
          </cell>
          <cell r="C230" t="str">
            <v>ЛУГАНСЬКА ОБЛАСТЬ</v>
          </cell>
          <cell r="D230">
            <v>32473323</v>
          </cell>
          <cell r="E230" t="str">
            <v>ДЕРЖАВНЕ ПIДПРИЄМСТВО "ЛУГАНСЬКВУГIЛЛЯ"</v>
          </cell>
          <cell r="F230">
            <v>27632.2143</v>
          </cell>
          <cell r="G230">
            <v>17815.451000000001</v>
          </cell>
          <cell r="H230">
            <v>-7051.8446999999996</v>
          </cell>
          <cell r="I230">
            <v>28532.385399999999</v>
          </cell>
          <cell r="J230">
            <v>10716.9344</v>
          </cell>
          <cell r="K230">
            <v>40447.941299999999</v>
          </cell>
          <cell r="L230">
            <v>-31175.705000000002</v>
          </cell>
          <cell r="M230">
            <v>0</v>
          </cell>
          <cell r="N230">
            <v>0</v>
          </cell>
        </row>
        <row r="231">
          <cell r="B231">
            <v>12</v>
          </cell>
          <cell r="C231" t="str">
            <v>ЛУГАНСЬКА ОБЛАСТЬ</v>
          </cell>
          <cell r="D231">
            <v>31443937</v>
          </cell>
          <cell r="E231" t="str">
            <v>ТОВАРИСТВО З ОБМЕЖЕНОЮ ВIДПОВIДАЛЬНIСТЮ "ЛУГАНСЬКЕ ЕНЕРГЕТИЧНЕ ОБ'ЄДНАННЯ"</v>
          </cell>
          <cell r="F231">
            <v>19532.911599999999</v>
          </cell>
          <cell r="G231">
            <v>19603.8537</v>
          </cell>
          <cell r="H231">
            <v>24874.7968</v>
          </cell>
          <cell r="I231">
            <v>27430.6911</v>
          </cell>
          <cell r="J231">
            <v>7826.83734</v>
          </cell>
          <cell r="K231">
            <v>0</v>
          </cell>
          <cell r="L231">
            <v>0</v>
          </cell>
          <cell r="M231">
            <v>2670.69839</v>
          </cell>
          <cell r="N231">
            <v>2555.62329</v>
          </cell>
        </row>
        <row r="232">
          <cell r="B232">
            <v>12</v>
          </cell>
          <cell r="C232" t="str">
            <v>ЛУГАНСЬКА ОБЛАСТЬ</v>
          </cell>
          <cell r="D232">
            <v>32226065</v>
          </cell>
          <cell r="E232" t="str">
            <v>ДЕРЖАВНЕ ПIДПРИЄМСТВО "АНТРАЦИТ"</v>
          </cell>
          <cell r="F232">
            <v>14272.6955</v>
          </cell>
          <cell r="G232">
            <v>20600.014999999999</v>
          </cell>
          <cell r="H232">
            <v>43595.330699999999</v>
          </cell>
          <cell r="I232">
            <v>26254.112000000001</v>
          </cell>
          <cell r="J232">
            <v>5654.09699</v>
          </cell>
          <cell r="K232">
            <v>32680.623100000001</v>
          </cell>
          <cell r="L232">
            <v>4393.4876100000001</v>
          </cell>
          <cell r="M232">
            <v>0</v>
          </cell>
          <cell r="N232">
            <v>-1.0000000000000001E-5</v>
          </cell>
        </row>
        <row r="233">
          <cell r="B233">
            <v>12</v>
          </cell>
          <cell r="C233" t="str">
            <v>ЛУГАНСЬКА ОБЛАСТЬ</v>
          </cell>
          <cell r="D233">
            <v>30996128</v>
          </cell>
          <cell r="E233" t="str">
            <v>ЗАКРИТЕ АКЦIОНЕРНЕ ТОВАРИСТВО "ЛУГАНСЬКИЙ ЛIКЕРО-ГОРIЛЧАНИЙ ЗАВОД ЛУГА-НОВА"</v>
          </cell>
          <cell r="F233">
            <v>23032.5344</v>
          </cell>
          <cell r="G233">
            <v>24058.871200000001</v>
          </cell>
          <cell r="H233">
            <v>23210.738499999999</v>
          </cell>
          <cell r="I233">
            <v>25909.897300000001</v>
          </cell>
          <cell r="J233">
            <v>1851.0261</v>
          </cell>
          <cell r="K233">
            <v>0</v>
          </cell>
          <cell r="L233">
            <v>0</v>
          </cell>
          <cell r="M233">
            <v>4954.0240299999996</v>
          </cell>
          <cell r="N233">
            <v>2199.1587500000001</v>
          </cell>
        </row>
        <row r="234">
          <cell r="B234">
            <v>12</v>
          </cell>
          <cell r="C234" t="str">
            <v>ЛУГАНСЬКА ОБЛАСТЬ</v>
          </cell>
          <cell r="D234">
            <v>5451150</v>
          </cell>
          <cell r="E234" t="str">
            <v>ВIДКРИТЕ АКЦIОНЕРНЕ ТОВАРИСТВО ПО ГАЗОПОСТАЧАННЮ ТА ГАЗИФIКАЦIЄ "ЛУГАНСЬКГАЗ"</v>
          </cell>
          <cell r="F234">
            <v>15685.861999999999</v>
          </cell>
          <cell r="G234">
            <v>15687.397199999999</v>
          </cell>
          <cell r="H234">
            <v>20770.082600000002</v>
          </cell>
          <cell r="I234">
            <v>24181.206900000001</v>
          </cell>
          <cell r="J234">
            <v>8493.8097199999993</v>
          </cell>
          <cell r="K234">
            <v>0</v>
          </cell>
          <cell r="L234">
            <v>0</v>
          </cell>
          <cell r="M234">
            <v>3410.8375999999998</v>
          </cell>
          <cell r="N234">
            <v>3405.1772700000001</v>
          </cell>
        </row>
        <row r="235">
          <cell r="B235">
            <v>12</v>
          </cell>
          <cell r="C235" t="str">
            <v>ЛУГАНСЬКА ОБЛАСТЬ</v>
          </cell>
          <cell r="D235">
            <v>9585574</v>
          </cell>
          <cell r="E235" t="str">
            <v>ДЕРЖАВНЕ ПIДПРИЄМСТВО "ПОПАСНЯНСЬКИЙ ВАГОНОРЕМОНТНИЙ ЗАВОД"</v>
          </cell>
          <cell r="F235">
            <v>15476.0558</v>
          </cell>
          <cell r="G235">
            <v>15473.426799999999</v>
          </cell>
          <cell r="H235">
            <v>17837.474999999999</v>
          </cell>
          <cell r="I235">
            <v>18924.923999999999</v>
          </cell>
          <cell r="J235">
            <v>3451.49721</v>
          </cell>
          <cell r="K235">
            <v>0</v>
          </cell>
          <cell r="L235">
            <v>0</v>
          </cell>
          <cell r="M235">
            <v>1088.864</v>
          </cell>
          <cell r="N235">
            <v>1087.4490000000001</v>
          </cell>
        </row>
        <row r="236">
          <cell r="B236">
            <v>12</v>
          </cell>
          <cell r="C236" t="str">
            <v>ЛУГАНСЬКА ОБЛАСТЬ</v>
          </cell>
          <cell r="D236">
            <v>31380846</v>
          </cell>
          <cell r="E236" t="str">
            <v>ЗАКРИТЕ АКЦIОНЕРНЕ ТОВАРИСТВО "ЛИСИЧАНСЬКИЙ СКЛОЗАВОД "ПРОЛЕТАРIЙ"</v>
          </cell>
          <cell r="F236">
            <v>12937.0689</v>
          </cell>
          <cell r="G236">
            <v>14629.230299999999</v>
          </cell>
          <cell r="H236">
            <v>9616.8508999999995</v>
          </cell>
          <cell r="I236">
            <v>14959.4311</v>
          </cell>
          <cell r="J236">
            <v>330.20084000000003</v>
          </cell>
          <cell r="K236">
            <v>0</v>
          </cell>
          <cell r="L236">
            <v>0</v>
          </cell>
          <cell r="M236">
            <v>6058.5360499999997</v>
          </cell>
          <cell r="N236">
            <v>6058.5360499999997</v>
          </cell>
        </row>
        <row r="237">
          <cell r="B237">
            <v>12</v>
          </cell>
          <cell r="C237" t="str">
            <v>ЛУГАНСЬКА ОБЛАСТЬ</v>
          </cell>
          <cell r="D237">
            <v>32446546</v>
          </cell>
          <cell r="E237" t="str">
            <v>ДЕРЖАВНЕ ПIДПРИЄМСТВО "ДОНБАСАНТРАЦИТ"</v>
          </cell>
          <cell r="F237">
            <v>-4755.7022999999999</v>
          </cell>
          <cell r="G237">
            <v>3093.00585</v>
          </cell>
          <cell r="H237">
            <v>7205.8483699999997</v>
          </cell>
          <cell r="I237">
            <v>14848.840200000001</v>
          </cell>
          <cell r="J237">
            <v>11755.8343</v>
          </cell>
          <cell r="K237">
            <v>26522.858899999999</v>
          </cell>
          <cell r="L237">
            <v>-11366.37</v>
          </cell>
          <cell r="M237">
            <v>6.4865599999999999</v>
          </cell>
          <cell r="N237">
            <v>-26.96566</v>
          </cell>
        </row>
        <row r="238">
          <cell r="B238">
            <v>12</v>
          </cell>
          <cell r="C238" t="str">
            <v>ЛУГАНСЬКА ОБЛАСТЬ</v>
          </cell>
          <cell r="D238">
            <v>5507034</v>
          </cell>
          <cell r="E238" t="str">
            <v>ЗАКРИТЕ АКЦIОНЕРНЕ ТОВАРИСТВО "ЛУГАНСЬКИЙ М'ЯСОКОМБIНАТ"</v>
          </cell>
          <cell r="F238">
            <v>8652.6316000000006</v>
          </cell>
          <cell r="G238">
            <v>8633.8366000000005</v>
          </cell>
          <cell r="H238">
            <v>12629.9977</v>
          </cell>
          <cell r="I238">
            <v>12869.155500000001</v>
          </cell>
          <cell r="J238">
            <v>4235.3188799999998</v>
          </cell>
          <cell r="K238">
            <v>0</v>
          </cell>
          <cell r="L238">
            <v>0</v>
          </cell>
          <cell r="M238">
            <v>239.15810999999999</v>
          </cell>
          <cell r="N238">
            <v>239.15781000000001</v>
          </cell>
        </row>
        <row r="239">
          <cell r="B239">
            <v>12</v>
          </cell>
          <cell r="C239" t="str">
            <v>ЛУГАНСЬКА ОБЛАСТЬ</v>
          </cell>
          <cell r="D239">
            <v>32538783</v>
          </cell>
          <cell r="E239" t="str">
            <v>ОБЛАСНЕ КОМУНАЛЬНЕ ПIДПРИЄМСТВО "КОМПАНIЯ "ЛУГАНСЬКВОДА"</v>
          </cell>
          <cell r="F239">
            <v>9722.9020199999995</v>
          </cell>
          <cell r="G239">
            <v>9528.1418599999997</v>
          </cell>
          <cell r="H239">
            <v>11156.192999999999</v>
          </cell>
          <cell r="I239">
            <v>12063.7462</v>
          </cell>
          <cell r="J239">
            <v>2535.6043199999999</v>
          </cell>
          <cell r="K239">
            <v>0</v>
          </cell>
          <cell r="L239">
            <v>0</v>
          </cell>
          <cell r="M239">
            <v>844.69961999999998</v>
          </cell>
          <cell r="N239">
            <v>844.40601000000004</v>
          </cell>
        </row>
        <row r="240">
          <cell r="B240">
            <v>12</v>
          </cell>
          <cell r="C240" t="str">
            <v>ЛУГАНСЬКА ОБЛАСТЬ</v>
          </cell>
          <cell r="D240">
            <v>32326182</v>
          </cell>
          <cell r="E240" t="str">
            <v>ТОВАРИСТВО З ОБМЕЖЕНОЮ ВIДПОВIДАЛЬНIСТЮ "НАУКОВО-ВИРОБНИЧИЙ ЦЕНТР "ЕКОСФЕРА"</v>
          </cell>
          <cell r="F240">
            <v>11112.872799999999</v>
          </cell>
          <cell r="G240">
            <v>11103.883900000001</v>
          </cell>
          <cell r="H240">
            <v>11226.941000000001</v>
          </cell>
          <cell r="I240">
            <v>11226.843000000001</v>
          </cell>
          <cell r="J240">
            <v>122.95913</v>
          </cell>
          <cell r="K240">
            <v>0</v>
          </cell>
          <cell r="L240">
            <v>0</v>
          </cell>
          <cell r="M240">
            <v>2.7400000000000001E-2</v>
          </cell>
          <cell r="N240">
            <v>-9.8000000000000004E-2</v>
          </cell>
        </row>
        <row r="241">
          <cell r="B241">
            <v>12</v>
          </cell>
          <cell r="C241" t="str">
            <v>ЛУГАНСЬКА ОБЛАСТЬ</v>
          </cell>
          <cell r="D241">
            <v>131050</v>
          </cell>
          <cell r="E241" t="str">
            <v>ДЕРЖАВНЕ ПIДПРИЄМСТВО "СЄВЄРОДОНЕЦЬКА ТЕПЛОЕЛЕКТРОЦЕНТРАЛЬ"</v>
          </cell>
          <cell r="F241">
            <v>9729.0490399999999</v>
          </cell>
          <cell r="G241">
            <v>7224.4751200000001</v>
          </cell>
          <cell r="H241">
            <v>5699.5267400000002</v>
          </cell>
          <cell r="I241">
            <v>10827.5638</v>
          </cell>
          <cell r="J241">
            <v>3603.0886399999999</v>
          </cell>
          <cell r="K241">
            <v>63.011789999999998</v>
          </cell>
          <cell r="L241">
            <v>-9128.4361000000008</v>
          </cell>
          <cell r="M241">
            <v>39.227629999999998</v>
          </cell>
          <cell r="N241">
            <v>39.227629999999998</v>
          </cell>
        </row>
        <row r="242">
          <cell r="B242">
            <v>13</v>
          </cell>
          <cell r="C242" t="str">
            <v>ЛЬВIВСЬКА ОБЛАСТЬ</v>
          </cell>
          <cell r="D242">
            <v>1059900</v>
          </cell>
          <cell r="E242" t="str">
            <v>ДЕРЖАВНЕ ТЕРИТОРIАЛЬНО-ГАЛУЗЕВЕ ОБ'ЄДНАННЯ "ЛЬВIВСЬКА ЗАЛIЗНИЦЯ"'</v>
          </cell>
          <cell r="F242">
            <v>338040.32900000003</v>
          </cell>
          <cell r="G242">
            <v>328316.011</v>
          </cell>
          <cell r="H242">
            <v>373508.18</v>
          </cell>
          <cell r="I242">
            <v>385825.72899999999</v>
          </cell>
          <cell r="J242">
            <v>57509.718200000003</v>
          </cell>
          <cell r="K242">
            <v>0</v>
          </cell>
          <cell r="L242">
            <v>0</v>
          </cell>
          <cell r="M242">
            <v>11920.3783</v>
          </cell>
          <cell r="N242">
            <v>11905.856400000001</v>
          </cell>
        </row>
        <row r="243">
          <cell r="B243">
            <v>13</v>
          </cell>
          <cell r="C243" t="str">
            <v>ЛЬВIВСЬКА ОБЛАСТЬ</v>
          </cell>
          <cell r="D243">
            <v>23269555</v>
          </cell>
          <cell r="E243" t="str">
            <v>ВIДКРИТЕ АКЦIОНЕРНЕ ТОВАРИСТВО "ЗАХIДЕНЕРГО"</v>
          </cell>
          <cell r="F243">
            <v>149866.92800000001</v>
          </cell>
          <cell r="G243">
            <v>150396.13800000001</v>
          </cell>
          <cell r="H243">
            <v>174169.36600000001</v>
          </cell>
          <cell r="I243">
            <v>181742.20800000001</v>
          </cell>
          <cell r="J243">
            <v>31346.070199999998</v>
          </cell>
          <cell r="K243">
            <v>0</v>
          </cell>
          <cell r="L243">
            <v>0</v>
          </cell>
          <cell r="M243">
            <v>7632.9844300000004</v>
          </cell>
          <cell r="N243">
            <v>7406.0600800000002</v>
          </cell>
        </row>
        <row r="244">
          <cell r="B244">
            <v>13</v>
          </cell>
          <cell r="C244" t="str">
            <v>ЛЬВIВСЬКА ОБЛАСТЬ</v>
          </cell>
          <cell r="D244">
            <v>30822837</v>
          </cell>
          <cell r="E244" t="str">
            <v>ЗАКРИТЕ АКЦIОНЕРНЕ ТОВАРИСТВО "ЛЬВIВСЬКИЙ ЛIКЕРО-ГОРIЛЧАНИЙ ЗАВОД"</v>
          </cell>
          <cell r="F244">
            <v>99515.446400000001</v>
          </cell>
          <cell r="G244">
            <v>113869.736</v>
          </cell>
          <cell r="H244">
            <v>134004.465</v>
          </cell>
          <cell r="I244">
            <v>139766.204</v>
          </cell>
          <cell r="J244">
            <v>25896.4679</v>
          </cell>
          <cell r="K244">
            <v>0</v>
          </cell>
          <cell r="L244">
            <v>0</v>
          </cell>
          <cell r="M244">
            <v>20031.245999999999</v>
          </cell>
          <cell r="N244">
            <v>4980.7183400000004</v>
          </cell>
        </row>
        <row r="245">
          <cell r="B245">
            <v>13</v>
          </cell>
          <cell r="C245" t="str">
            <v>ЛЬВIВСЬКА ОБЛАСТЬ</v>
          </cell>
          <cell r="D245">
            <v>25546088</v>
          </cell>
          <cell r="E245" t="str">
            <v>ФIЛIЯ ЗАКРИТОГО АКЦIОНЕРНОГО ТОВАРИСТВА "КИЇВСТАР ДЖ.ЕС.ЕМ." В М ЛЬВОВI</v>
          </cell>
          <cell r="F245">
            <v>32747.6253</v>
          </cell>
          <cell r="G245">
            <v>32750.075000000001</v>
          </cell>
          <cell r="H245">
            <v>79182.378500000006</v>
          </cell>
          <cell r="I245">
            <v>79176.095199999996</v>
          </cell>
          <cell r="J245">
            <v>46426.020199999999</v>
          </cell>
          <cell r="K245">
            <v>0</v>
          </cell>
          <cell r="L245">
            <v>0</v>
          </cell>
          <cell r="M245">
            <v>7.0108899999999998</v>
          </cell>
          <cell r="N245">
            <v>-6.2833800000000002</v>
          </cell>
        </row>
        <row r="246">
          <cell r="B246">
            <v>13</v>
          </cell>
          <cell r="C246" t="str">
            <v>ЛЬВIВСЬКА ОБЛАСТЬ</v>
          </cell>
          <cell r="D246">
            <v>152388</v>
          </cell>
          <cell r="E246" t="str">
            <v>ВIДКРИТЕ АКЦIОНЕРНЕ ТОВАРИСТВО "НАФТОПЕРЕРОБНИЙ КОМПЛЕКС "ГАЛИЧИНА"</v>
          </cell>
          <cell r="F246">
            <v>143619.84899999999</v>
          </cell>
          <cell r="G246">
            <v>152113.995</v>
          </cell>
          <cell r="H246">
            <v>82245.151100000003</v>
          </cell>
          <cell r="I246">
            <v>75247.823999999993</v>
          </cell>
          <cell r="J246">
            <v>-76866.171000000002</v>
          </cell>
          <cell r="K246">
            <v>115.18777</v>
          </cell>
          <cell r="L246">
            <v>-90.916510000000002</v>
          </cell>
          <cell r="M246">
            <v>8645.1690400000007</v>
          </cell>
          <cell r="N246">
            <v>-6988.9161000000004</v>
          </cell>
        </row>
        <row r="247">
          <cell r="B247">
            <v>13</v>
          </cell>
          <cell r="C247" t="str">
            <v>ЛЬВIВСЬКА ОБЛАСТЬ</v>
          </cell>
          <cell r="D247">
            <v>383952</v>
          </cell>
          <cell r="E247" t="str">
            <v>ВIДКРИТЕ АКЦIОНЕРНЕ ТОВАРИСТВО "ЛЬВIВСЬКА ПИВОВАРНЯ"</v>
          </cell>
          <cell r="F247">
            <v>44233.784</v>
          </cell>
          <cell r="G247">
            <v>43777.906999999999</v>
          </cell>
          <cell r="H247">
            <v>58042.345800000003</v>
          </cell>
          <cell r="I247">
            <v>62373.004300000001</v>
          </cell>
          <cell r="J247">
            <v>18595.0972</v>
          </cell>
          <cell r="K247">
            <v>0</v>
          </cell>
          <cell r="L247">
            <v>0</v>
          </cell>
          <cell r="M247">
            <v>4392.0195400000002</v>
          </cell>
          <cell r="N247">
            <v>4330.48902</v>
          </cell>
        </row>
        <row r="248">
          <cell r="B248">
            <v>13</v>
          </cell>
          <cell r="C248" t="str">
            <v>ЛЬВIВСЬКА ОБЛАСТЬ</v>
          </cell>
          <cell r="D248">
            <v>131587</v>
          </cell>
          <cell r="E248" t="str">
            <v>ВIДКРИТЕ АКЦIОНЕРНЕ ТОВАРИСТВО "ЛЬВIВОБЛЕНЕРГО"</v>
          </cell>
          <cell r="F248">
            <v>45511.9856</v>
          </cell>
          <cell r="G248">
            <v>45919.129699999998</v>
          </cell>
          <cell r="H248">
            <v>58551.497300000003</v>
          </cell>
          <cell r="I248">
            <v>46755.0101</v>
          </cell>
          <cell r="J248">
            <v>835.88041999999996</v>
          </cell>
          <cell r="K248">
            <v>11932.3478</v>
          </cell>
          <cell r="L248">
            <v>11932.3478</v>
          </cell>
          <cell r="M248">
            <v>0.15966</v>
          </cell>
          <cell r="N248">
            <v>6.0699999999999997E-2</v>
          </cell>
        </row>
        <row r="249">
          <cell r="B249">
            <v>13</v>
          </cell>
          <cell r="C249" t="str">
            <v>ЛЬВIВСЬКА ОБЛАСТЬ</v>
          </cell>
          <cell r="D249">
            <v>382154</v>
          </cell>
          <cell r="E249" t="str">
            <v>ЗАКРИТЕ АКЦIОНЕРНЕ ТОВАРИСТВО "ЛЬВIВСЬКА КОНДИТЕРСЬКА ФIРМА "СВIТОЧ"</v>
          </cell>
          <cell r="F249">
            <v>19845.763599999998</v>
          </cell>
          <cell r="G249">
            <v>28508.387500000001</v>
          </cell>
          <cell r="H249">
            <v>35846.683299999997</v>
          </cell>
          <cell r="I249">
            <v>38392.742100000003</v>
          </cell>
          <cell r="J249">
            <v>9884.3545200000008</v>
          </cell>
          <cell r="K249">
            <v>0</v>
          </cell>
          <cell r="L249">
            <v>0</v>
          </cell>
          <cell r="M249">
            <v>2566.7158800000002</v>
          </cell>
          <cell r="N249">
            <v>2546.0526599999998</v>
          </cell>
        </row>
        <row r="250">
          <cell r="B250">
            <v>13</v>
          </cell>
          <cell r="C250" t="str">
            <v>ЛЬВIВСЬКА ОБЛАСТЬ</v>
          </cell>
          <cell r="D250">
            <v>22376504</v>
          </cell>
          <cell r="E250" t="str">
            <v>ЗАХ.IДНЕ ТУ ЗАКРИТЕ АКЦIОНЕРНЕ ТОВАРИСТВО "УКРАIНСЬКИЙ МОБIЛЬНИЙ ЗВ'ЯЗОК"</v>
          </cell>
          <cell r="F250">
            <v>28663.17</v>
          </cell>
          <cell r="G250">
            <v>28663.18</v>
          </cell>
          <cell r="H250">
            <v>37672.010999999999</v>
          </cell>
          <cell r="I250">
            <v>37672.010999999999</v>
          </cell>
          <cell r="J250">
            <v>9008.8310000000001</v>
          </cell>
          <cell r="K250">
            <v>0</v>
          </cell>
          <cell r="L250">
            <v>0</v>
          </cell>
          <cell r="M250">
            <v>1.4117599999999999</v>
          </cell>
          <cell r="N250">
            <v>0</v>
          </cell>
        </row>
        <row r="251">
          <cell r="B251">
            <v>13</v>
          </cell>
          <cell r="C251" t="str">
            <v>ЛЬВIВСЬКА ОБЛАСТЬ</v>
          </cell>
          <cell r="D251">
            <v>3348471</v>
          </cell>
          <cell r="E251" t="str">
            <v>ЛЬВIВСЬКЕ МIСЬКЕ КОМУНАЛЬНЕ ПIДПРИЄМСТВО "ЛЬВIВВОДОКАНАЛ"</v>
          </cell>
          <cell r="F251">
            <v>6512.5896400000001</v>
          </cell>
          <cell r="G251">
            <v>12495.075999999999</v>
          </cell>
          <cell r="H251">
            <v>13727.5707</v>
          </cell>
          <cell r="I251">
            <v>37642.721100000002</v>
          </cell>
          <cell r="J251">
            <v>25147.645100000002</v>
          </cell>
          <cell r="K251">
            <v>3297.14525</v>
          </cell>
          <cell r="L251">
            <v>-14322.947</v>
          </cell>
          <cell r="M251">
            <v>18.822900000000001</v>
          </cell>
          <cell r="N251">
            <v>18.822900000000001</v>
          </cell>
        </row>
        <row r="252">
          <cell r="B252">
            <v>13</v>
          </cell>
          <cell r="C252" t="str">
            <v>ЛЬВIВСЬКА ОБЛАСТЬ</v>
          </cell>
          <cell r="D252">
            <v>293025</v>
          </cell>
          <cell r="E252" t="str">
            <v>ВIДКРИТЕ АКЦIОНЕРНЕ ТОВАРИСТВО "МИКОЛАЇВЦЕМЕНТ"</v>
          </cell>
          <cell r="F252">
            <v>33125.089</v>
          </cell>
          <cell r="G252">
            <v>33060.486599999997</v>
          </cell>
          <cell r="H252">
            <v>35961.6391</v>
          </cell>
          <cell r="I252">
            <v>35913.184000000001</v>
          </cell>
          <cell r="J252">
            <v>2852.6973200000002</v>
          </cell>
          <cell r="K252">
            <v>0</v>
          </cell>
          <cell r="L252">
            <v>0</v>
          </cell>
          <cell r="M252">
            <v>36.808909999999997</v>
          </cell>
          <cell r="N252">
            <v>-54.28295</v>
          </cell>
        </row>
        <row r="253">
          <cell r="B253">
            <v>13</v>
          </cell>
          <cell r="C253" t="str">
            <v>ЛЬВIВСЬКА ОБЛАСТЬ</v>
          </cell>
          <cell r="D253">
            <v>25560533</v>
          </cell>
          <cell r="E253" t="str">
            <v>ФIЛIЯ ДОЧIРНЬОЇ КОМПАНIЇ "УКРГАЗВИДОБУВАННЯ" НАЦIОНАЛЬНОЇ АКЦIОНЕРНОЇ КОМПАНIЇ "НАФТОГАЗУКРАЇНИ" ГАЗОПРОМИСЛОВЕ УПРАВЛIННЯ "ЛЬВIВГАЗВИДОБУВАННЯ"</v>
          </cell>
          <cell r="F253">
            <v>49604.645700000001</v>
          </cell>
          <cell r="G253">
            <v>53654.351300000002</v>
          </cell>
          <cell r="H253">
            <v>2725.1300999999999</v>
          </cell>
          <cell r="I253">
            <v>25551.07</v>
          </cell>
          <cell r="J253">
            <v>-28103.280999999999</v>
          </cell>
          <cell r="K253">
            <v>4752.2016700000004</v>
          </cell>
          <cell r="L253">
            <v>-22749.924999999999</v>
          </cell>
          <cell r="M253">
            <v>11.8788</v>
          </cell>
          <cell r="N253">
            <v>11.76934</v>
          </cell>
        </row>
        <row r="254">
          <cell r="B254">
            <v>13</v>
          </cell>
          <cell r="C254" t="str">
            <v>ЛЬВIВСЬКА ОБЛАСТЬ</v>
          </cell>
          <cell r="D254">
            <v>22402928</v>
          </cell>
          <cell r="E254" t="str">
            <v>СПIЛЬНЕ ПIДПРИЄМСТВО "БОРИСЛАВСЬКА НАФТОВА КОМПАНIЯ" (У ФОРМI ТОВАРИСТВА З ОБМЕЖЕНОЮ ВIДПОВIДАЛЬНIСТЮ)</v>
          </cell>
          <cell r="F254">
            <v>12764.2991</v>
          </cell>
          <cell r="G254">
            <v>12756.492</v>
          </cell>
          <cell r="H254">
            <v>19901.208900000001</v>
          </cell>
          <cell r="I254">
            <v>21140.606800000001</v>
          </cell>
          <cell r="J254">
            <v>8384.1147600000004</v>
          </cell>
          <cell r="K254">
            <v>0</v>
          </cell>
          <cell r="L254">
            <v>0</v>
          </cell>
          <cell r="M254">
            <v>1266.73605</v>
          </cell>
          <cell r="N254">
            <v>1236.64941</v>
          </cell>
        </row>
        <row r="255">
          <cell r="B255">
            <v>13</v>
          </cell>
          <cell r="C255" t="str">
            <v>ЛЬВIВСЬКА ОБЛАСТЬ</v>
          </cell>
          <cell r="D255">
            <v>25558625</v>
          </cell>
          <cell r="E255" t="str">
            <v>УПРАВЛIННЯ КОМУНАЛЬНОГО МАЙНА ЛЬВIВСЬКОЇ МIСЬКОЇ РАДИ</v>
          </cell>
          <cell r="F255">
            <v>2095.2289999999998</v>
          </cell>
          <cell r="G255">
            <v>2096.6786200000001</v>
          </cell>
          <cell r="H255">
            <v>17216.726999999999</v>
          </cell>
          <cell r="I255">
            <v>17752.863499999999</v>
          </cell>
          <cell r="J255">
            <v>15656.1849</v>
          </cell>
          <cell r="K255">
            <v>0</v>
          </cell>
          <cell r="L255">
            <v>0</v>
          </cell>
          <cell r="M255">
            <v>541.63807999999995</v>
          </cell>
          <cell r="N255">
            <v>536.13652999999999</v>
          </cell>
        </row>
        <row r="256">
          <cell r="B256">
            <v>13</v>
          </cell>
          <cell r="C256" t="str">
            <v>ЛЬВIВСЬКА ОБЛАСТЬ</v>
          </cell>
          <cell r="D256">
            <v>31804036</v>
          </cell>
          <cell r="E256" t="str">
            <v>ТОВАРИСТВО З ОБМЕЖЕНОЮ ВIДПОВIДАЛЬНIСТЮ"НАУКОВО-ВИРОБНИЧЕ ПIДПРИЄМСТВО"ГЕТЬМАН"</v>
          </cell>
          <cell r="F256">
            <v>9970.8832399999992</v>
          </cell>
          <cell r="G256">
            <v>8858.8969500000003</v>
          </cell>
          <cell r="H256">
            <v>14932.737300000001</v>
          </cell>
          <cell r="I256">
            <v>16338.843000000001</v>
          </cell>
          <cell r="J256">
            <v>7479.94607</v>
          </cell>
          <cell r="K256">
            <v>0</v>
          </cell>
          <cell r="L256">
            <v>0</v>
          </cell>
          <cell r="M256">
            <v>1165.8349000000001</v>
          </cell>
          <cell r="N256">
            <v>754.31435999999997</v>
          </cell>
        </row>
        <row r="257">
          <cell r="B257">
            <v>13</v>
          </cell>
          <cell r="C257" t="str">
            <v>ЛЬВIВСЬКА ОБЛАСТЬ</v>
          </cell>
          <cell r="D257">
            <v>740599</v>
          </cell>
          <cell r="E257" t="str">
            <v>ВIДКРИТЕ АКЦIОНЕРНЕ ТОВАРИСТВО "ЛЬВIВСЬКИЙ ЛОКОМОТИВОРЕМОНТНИЙ ЗАВОД"</v>
          </cell>
          <cell r="F257">
            <v>6672.4114</v>
          </cell>
          <cell r="G257">
            <v>6717.4961800000001</v>
          </cell>
          <cell r="H257">
            <v>11553.511699999999</v>
          </cell>
          <cell r="I257">
            <v>12615.092199999999</v>
          </cell>
          <cell r="J257">
            <v>5897.5959800000001</v>
          </cell>
          <cell r="K257">
            <v>0</v>
          </cell>
          <cell r="L257">
            <v>0</v>
          </cell>
          <cell r="M257">
            <v>1109.6353899999999</v>
          </cell>
          <cell r="N257">
            <v>1061.58051</v>
          </cell>
        </row>
        <row r="258">
          <cell r="B258">
            <v>13</v>
          </cell>
          <cell r="C258" t="str">
            <v>ЛЬВIВСЬКА ОБЛАСТЬ</v>
          </cell>
          <cell r="D258">
            <v>7684556</v>
          </cell>
          <cell r="E258" t="str">
            <v>ДЕРЖАВНЕ ПIДПРИЄМСТВО МIНIСТЕРСТВА ОБОРОНИ УКРАЇНИ "ЛЬВIВСЬКИЙ ДЕРЖАВНИЙ АВIАЦIЙНО-РЕМОНТНИЙ ЗАВОД"</v>
          </cell>
          <cell r="F258">
            <v>3305.63024</v>
          </cell>
          <cell r="G258">
            <v>4243.3061200000002</v>
          </cell>
          <cell r="H258">
            <v>-678.05754000000002</v>
          </cell>
          <cell r="I258">
            <v>11373.2551</v>
          </cell>
          <cell r="J258">
            <v>7129.9489299999996</v>
          </cell>
          <cell r="K258">
            <v>0</v>
          </cell>
          <cell r="L258">
            <v>0</v>
          </cell>
          <cell r="M258">
            <v>13144.9822</v>
          </cell>
          <cell r="N258">
            <v>12051.2063</v>
          </cell>
        </row>
        <row r="259">
          <cell r="B259">
            <v>13</v>
          </cell>
          <cell r="C259" t="str">
            <v>ЛЬВIВСЬКА ОБЛАСТЬ</v>
          </cell>
          <cell r="D259">
            <v>13816938</v>
          </cell>
          <cell r="E259" t="str">
            <v>ТОВАРИСТВО З ОБМЕЖЕНОЮ ВIДПОВIДАЛЬНIСТЮ "ТОРГОВО-ПРОМИСЛОВА КОМПАНIЯ"</v>
          </cell>
          <cell r="F259">
            <v>3108.2705700000001</v>
          </cell>
          <cell r="G259">
            <v>3152.9765600000001</v>
          </cell>
          <cell r="H259">
            <v>9103.7183299999997</v>
          </cell>
          <cell r="I259">
            <v>11349.365900000001</v>
          </cell>
          <cell r="J259">
            <v>8196.3893200000002</v>
          </cell>
          <cell r="K259">
            <v>0</v>
          </cell>
          <cell r="L259">
            <v>0</v>
          </cell>
          <cell r="M259">
            <v>2244.31835</v>
          </cell>
          <cell r="N259">
            <v>2217.6194</v>
          </cell>
        </row>
        <row r="260">
          <cell r="B260">
            <v>13</v>
          </cell>
          <cell r="C260" t="str">
            <v>ЛЬВIВСЬКА ОБЛАСТЬ</v>
          </cell>
          <cell r="D260">
            <v>20770332</v>
          </cell>
          <cell r="E260" t="str">
            <v>ДЕРЖАВНЕ ПIДПРИЄМСТВО "СТРИЙСЬКИЙ ВАГОНОРЕМОНТНИЙ ЗАВОД"</v>
          </cell>
          <cell r="F260">
            <v>7350.7417100000002</v>
          </cell>
          <cell r="G260">
            <v>7351.8460299999997</v>
          </cell>
          <cell r="H260">
            <v>10563.466</v>
          </cell>
          <cell r="I260">
            <v>11242.2017</v>
          </cell>
          <cell r="J260">
            <v>3890.35565</v>
          </cell>
          <cell r="K260">
            <v>0</v>
          </cell>
          <cell r="L260">
            <v>0</v>
          </cell>
          <cell r="M260">
            <v>682.84834999999998</v>
          </cell>
          <cell r="N260">
            <v>678.73505</v>
          </cell>
        </row>
        <row r="261">
          <cell r="B261">
            <v>13</v>
          </cell>
          <cell r="C261" t="str">
            <v>ЛЬВIВСЬКА ОБЛАСТЬ</v>
          </cell>
          <cell r="D261">
            <v>26306989</v>
          </cell>
          <cell r="E261" t="str">
            <v>ЛЬВIВСЬКА ФIЛIЯ ЗАКРИТОГО АКЦIОНЕРНОГО ТОВАРИСТВА "УКРАIНСЬКИЙ МОБIЛЬНИЙ ЗВ'ЯЗОК"</v>
          </cell>
          <cell r="F261">
            <v>6804.64</v>
          </cell>
          <cell r="G261">
            <v>6804.665</v>
          </cell>
          <cell r="H261">
            <v>9613.3240000000005</v>
          </cell>
          <cell r="I261">
            <v>9613.3240000000005</v>
          </cell>
          <cell r="J261">
            <v>2808.6590000000001</v>
          </cell>
          <cell r="K261">
            <v>0</v>
          </cell>
          <cell r="L261">
            <v>0</v>
          </cell>
          <cell r="M261">
            <v>1.45434</v>
          </cell>
          <cell r="N261">
            <v>0</v>
          </cell>
        </row>
        <row r="262">
          <cell r="B262">
            <v>14</v>
          </cell>
          <cell r="C262" t="str">
            <v>МИКОЛАЇВСЬКА ОБЛАСТЬ</v>
          </cell>
          <cell r="D262">
            <v>25883682</v>
          </cell>
          <cell r="E262" t="str">
            <v>МИКОЛАЇВСЬКЕ ВIДДIЛЕННЯ ВIДКРИТОГО АКЦIОНЕРНОГО ТОВАРИСТВА "САН IНТЕРБРЮ УКРАЇНА"</v>
          </cell>
          <cell r="F262">
            <v>2275.8000000000002</v>
          </cell>
          <cell r="G262">
            <v>2280.6999999999998</v>
          </cell>
          <cell r="H262">
            <v>75154.117599999998</v>
          </cell>
          <cell r="I262">
            <v>75114.920299999998</v>
          </cell>
          <cell r="J262">
            <v>72834.220300000001</v>
          </cell>
          <cell r="K262">
            <v>0</v>
          </cell>
          <cell r="L262">
            <v>0</v>
          </cell>
          <cell r="M262">
            <v>2.1868500000000002</v>
          </cell>
          <cell r="N262">
            <v>-2.7131500000000002</v>
          </cell>
        </row>
        <row r="263">
          <cell r="B263">
            <v>14</v>
          </cell>
          <cell r="C263" t="str">
            <v>МИКОЛАЇВСЬКА ОБЛАСТЬ</v>
          </cell>
          <cell r="D263">
            <v>32573503</v>
          </cell>
          <cell r="E263" t="str">
            <v>ТОВАРИСТВО З ОБМЕЖЕНОЮ ВIДПОВIДАЛЬНIСТЮ "IНТЕРIОР"</v>
          </cell>
          <cell r="F263">
            <v>0</v>
          </cell>
          <cell r="G263">
            <v>0</v>
          </cell>
          <cell r="H263">
            <v>51523.679799999998</v>
          </cell>
          <cell r="I263">
            <v>51497.270499999999</v>
          </cell>
          <cell r="J263">
            <v>51497.270499999999</v>
          </cell>
          <cell r="K263">
            <v>0</v>
          </cell>
          <cell r="L263">
            <v>0</v>
          </cell>
          <cell r="M263">
            <v>27.4025</v>
          </cell>
          <cell r="N263">
            <v>27.4025</v>
          </cell>
        </row>
        <row r="264">
          <cell r="B264">
            <v>14</v>
          </cell>
          <cell r="C264" t="str">
            <v>МИКОЛАЇВСЬКА ОБЛАСТЬ</v>
          </cell>
          <cell r="D264">
            <v>20915546</v>
          </cell>
          <cell r="E264" t="str">
            <v>ВIДОКРЕМЛЕНИЙ ПIДРОЗДIЛ "ЮЖНОУКРАЇНСЬКА АТОМНА ЕЛЕКТРОСТАНЦIЯ" ДЕРЖАВНОГО ПIДПРИЄМСТВА "НАЦIОНАЛЬНА АТОМНА ЕНЕРГОГЕНЕРУЮЧА КОМПАНIЯ "ЕНЕРГОАТОМ"</v>
          </cell>
          <cell r="F264">
            <v>57602.108399999997</v>
          </cell>
          <cell r="G264">
            <v>53593.5674</v>
          </cell>
          <cell r="H264">
            <v>84369.920899999997</v>
          </cell>
          <cell r="I264">
            <v>45290.538500000002</v>
          </cell>
          <cell r="J264">
            <v>-8303.0288</v>
          </cell>
          <cell r="K264">
            <v>0</v>
          </cell>
          <cell r="L264">
            <v>0</v>
          </cell>
          <cell r="M264">
            <v>3472.3939399999999</v>
          </cell>
          <cell r="N264">
            <v>-31611.276000000002</v>
          </cell>
        </row>
        <row r="265">
          <cell r="B265">
            <v>14</v>
          </cell>
          <cell r="C265" t="str">
            <v>МИКОЛАЇВСЬКА ОБЛАСТЬ</v>
          </cell>
          <cell r="D265">
            <v>33969212</v>
          </cell>
          <cell r="E265" t="str">
            <v>ДЕРЖАВНЕ ПIДПРИЄМСТВО "ДЕРЖАВНА МОРСЬКА ЛОЦМАНСЬКА СЛУЖБА"</v>
          </cell>
          <cell r="F265">
            <v>0</v>
          </cell>
          <cell r="G265">
            <v>0</v>
          </cell>
          <cell r="H265">
            <v>40705.259100000003</v>
          </cell>
          <cell r="I265">
            <v>41518.784800000001</v>
          </cell>
          <cell r="J265">
            <v>41518.784800000001</v>
          </cell>
          <cell r="K265">
            <v>0</v>
          </cell>
          <cell r="L265">
            <v>0</v>
          </cell>
          <cell r="M265">
            <v>813.52566999999999</v>
          </cell>
          <cell r="N265">
            <v>813.52566999999999</v>
          </cell>
        </row>
        <row r="266">
          <cell r="B266">
            <v>14</v>
          </cell>
          <cell r="C266" t="str">
            <v>МИКОЛАЇВСЬКА ОБЛАСТЬ</v>
          </cell>
          <cell r="D266">
            <v>30850377</v>
          </cell>
          <cell r="E266" t="str">
            <v>ТОВАРИСТВО З ОБМЕЖЕНОЮ ВIДПОВIДАЛЬНIСТЮ "СЕЛТIК"</v>
          </cell>
          <cell r="F266">
            <v>0</v>
          </cell>
          <cell r="G266">
            <v>0</v>
          </cell>
          <cell r="H266">
            <v>40424.054400000001</v>
          </cell>
          <cell r="I266">
            <v>40436.641100000001</v>
          </cell>
          <cell r="J266">
            <v>40436.641100000001</v>
          </cell>
          <cell r="K266">
            <v>0</v>
          </cell>
          <cell r="L266">
            <v>0</v>
          </cell>
          <cell r="M266">
            <v>21.744820000000001</v>
          </cell>
          <cell r="N266">
            <v>21.744820000000001</v>
          </cell>
        </row>
        <row r="267">
          <cell r="B267">
            <v>14</v>
          </cell>
          <cell r="C267" t="str">
            <v>МИКОЛАЇВСЬКА ОБЛАСТЬ</v>
          </cell>
          <cell r="D267">
            <v>1125608</v>
          </cell>
          <cell r="E267" t="str">
            <v>ДЕРЖАВНЕ ПIДПРИЄМСТВО "МИКОЛАЇВСЬКИЙ МОРСЬКИЙ ТОРГОВЕЛЬНИЙ ПОРТ"</v>
          </cell>
          <cell r="F267">
            <v>18437.488600000001</v>
          </cell>
          <cell r="G267">
            <v>11794.194799999999</v>
          </cell>
          <cell r="H267">
            <v>23942.261299999998</v>
          </cell>
          <cell r="I267">
            <v>24713.692899999998</v>
          </cell>
          <cell r="J267">
            <v>12919.498100000001</v>
          </cell>
          <cell r="K267">
            <v>0</v>
          </cell>
          <cell r="L267">
            <v>0</v>
          </cell>
          <cell r="M267">
            <v>853.10037</v>
          </cell>
          <cell r="N267">
            <v>771.39395000000002</v>
          </cell>
        </row>
        <row r="268">
          <cell r="B268">
            <v>14</v>
          </cell>
          <cell r="C268" t="str">
            <v>МИКОЛАЇВСЬКА ОБЛАСТЬ</v>
          </cell>
          <cell r="D268">
            <v>25374003</v>
          </cell>
          <cell r="E268" t="str">
            <v>ДЕРЖАВНЕ ПIДПРИЄМСТВО "ДЕЛЬТА-ЛОЦМАН"</v>
          </cell>
          <cell r="F268">
            <v>57794.766199999998</v>
          </cell>
          <cell r="G268">
            <v>51143.781199999998</v>
          </cell>
          <cell r="H268">
            <v>18614.721600000001</v>
          </cell>
          <cell r="I268">
            <v>19379.800800000001</v>
          </cell>
          <cell r="J268">
            <v>-31763.98</v>
          </cell>
          <cell r="K268">
            <v>0</v>
          </cell>
          <cell r="L268">
            <v>0</v>
          </cell>
          <cell r="M268">
            <v>769.41981999999996</v>
          </cell>
          <cell r="N268">
            <v>765.07924000000003</v>
          </cell>
        </row>
        <row r="269">
          <cell r="B269">
            <v>14</v>
          </cell>
          <cell r="C269" t="str">
            <v>МИКОЛАЇВСЬКА ОБЛАСТЬ</v>
          </cell>
          <cell r="D269">
            <v>30348775</v>
          </cell>
          <cell r="E269" t="str">
            <v>ДОЧIРНЄ ПIДПРИЄМСТВО "ТОРГОВЫЙ ДОМ "САНДОРА" ТОВАРИСТВА З ОБМЕЖЕНОЮ ВIДПОВIДАЛЬНIСТЮ "САНДОРА"</v>
          </cell>
          <cell r="F269">
            <v>11420.468500000001</v>
          </cell>
          <cell r="G269">
            <v>11123.1204</v>
          </cell>
          <cell r="H269">
            <v>16203.7817</v>
          </cell>
          <cell r="I269">
            <v>18532.411499999998</v>
          </cell>
          <cell r="J269">
            <v>7409.2910899999997</v>
          </cell>
          <cell r="K269">
            <v>0</v>
          </cell>
          <cell r="L269">
            <v>0</v>
          </cell>
          <cell r="M269">
            <v>2074.3185600000002</v>
          </cell>
          <cell r="N269">
            <v>2073.8595</v>
          </cell>
        </row>
        <row r="270">
          <cell r="B270">
            <v>14</v>
          </cell>
          <cell r="C270" t="str">
            <v>МИКОЛАЇВСЬКА ОБЛАСТЬ</v>
          </cell>
          <cell r="D270">
            <v>293031</v>
          </cell>
          <cell r="E270" t="str">
            <v>ВIДКРИТЕ АКЦIОНЕРНЕ ТОВАРИСТВО "ЮГЦЕМЕНТ"</v>
          </cell>
          <cell r="F270">
            <v>8199.1369900000009</v>
          </cell>
          <cell r="G270">
            <v>7932.39635</v>
          </cell>
          <cell r="H270">
            <v>17792.042600000001</v>
          </cell>
          <cell r="I270">
            <v>18060.2264</v>
          </cell>
          <cell r="J270">
            <v>10127.83</v>
          </cell>
          <cell r="K270">
            <v>0</v>
          </cell>
          <cell r="L270">
            <v>0</v>
          </cell>
          <cell r="M270">
            <v>466.43884000000003</v>
          </cell>
          <cell r="N270">
            <v>268.11444</v>
          </cell>
        </row>
        <row r="271">
          <cell r="B271">
            <v>14</v>
          </cell>
          <cell r="C271" t="str">
            <v>МИКОЛАЇВСЬКА ОБЛАСТЬ</v>
          </cell>
          <cell r="D271">
            <v>22430008</v>
          </cell>
          <cell r="E271" t="str">
            <v>ТОВАРИСТВО З ОБМЕЖЕНОЮ ВIДПОВIДАЛЬНIСТЮ "САНДОРА"</v>
          </cell>
          <cell r="F271">
            <v>21409.895199999999</v>
          </cell>
          <cell r="G271">
            <v>21506.293699999998</v>
          </cell>
          <cell r="H271">
            <v>19829.6234</v>
          </cell>
          <cell r="I271">
            <v>17527.161599999999</v>
          </cell>
          <cell r="J271">
            <v>-3979.1320999999998</v>
          </cell>
          <cell r="K271">
            <v>0</v>
          </cell>
          <cell r="L271">
            <v>0</v>
          </cell>
          <cell r="M271">
            <v>4943.2198600000002</v>
          </cell>
          <cell r="N271">
            <v>-2813.0264000000002</v>
          </cell>
        </row>
        <row r="272">
          <cell r="B272">
            <v>14</v>
          </cell>
          <cell r="C272" t="str">
            <v>МИКОЛАЇВСЬКА ОБЛАСТЬ</v>
          </cell>
          <cell r="D272">
            <v>374605</v>
          </cell>
          <cell r="E272" t="str">
            <v>АКЦIОНЕРНЕ ТОВАРИСТВО МИКОЛАЇВСЬКIЙ ПИВЗАВОД "ЯНТАР"</v>
          </cell>
          <cell r="F272">
            <v>77241.960099999997</v>
          </cell>
          <cell r="G272">
            <v>77314.467199999999</v>
          </cell>
          <cell r="H272">
            <v>6260.9024799999997</v>
          </cell>
          <cell r="I272">
            <v>13686.2304</v>
          </cell>
          <cell r="J272">
            <v>-63628.237000000001</v>
          </cell>
          <cell r="K272">
            <v>0</v>
          </cell>
          <cell r="L272">
            <v>0</v>
          </cell>
          <cell r="M272">
            <v>0</v>
          </cell>
          <cell r="N272">
            <v>-117.90164</v>
          </cell>
        </row>
        <row r="273">
          <cell r="B273">
            <v>14</v>
          </cell>
          <cell r="C273" t="str">
            <v>МИКОЛАЇВСЬКА ОБЛАСТЬ</v>
          </cell>
          <cell r="D273">
            <v>19290012</v>
          </cell>
          <cell r="E273" t="str">
            <v>СПЕЦIАЛIЗОВАНИЙ МОРСЬКИЙ ПОРТ "ОКТЯБРЬСК"</v>
          </cell>
          <cell r="F273">
            <v>10032.1301</v>
          </cell>
          <cell r="G273">
            <v>9985.3714299999992</v>
          </cell>
          <cell r="H273">
            <v>10466.9781</v>
          </cell>
          <cell r="I273">
            <v>10542.0867</v>
          </cell>
          <cell r="J273">
            <v>556.71523000000002</v>
          </cell>
          <cell r="K273">
            <v>0</v>
          </cell>
          <cell r="L273">
            <v>0</v>
          </cell>
          <cell r="M273">
            <v>340.96427999999997</v>
          </cell>
          <cell r="N273">
            <v>75.108599999999996</v>
          </cell>
        </row>
        <row r="274">
          <cell r="B274">
            <v>14</v>
          </cell>
          <cell r="C274" t="str">
            <v>МИКОЛАЇВСЬКА ОБЛАСТЬ</v>
          </cell>
          <cell r="D274">
            <v>414090</v>
          </cell>
          <cell r="E274" t="str">
            <v>ВIДКРИТЕ АКЦIОНЕРНЕ ТОВАРИСТВО "ЗЕЛЕНИЙ ГАЙ"</v>
          </cell>
          <cell r="F274">
            <v>7394.3354600000002</v>
          </cell>
          <cell r="G274">
            <v>4305.90553</v>
          </cell>
          <cell r="H274">
            <v>7910.8354399999998</v>
          </cell>
          <cell r="I274">
            <v>8846.5631900000008</v>
          </cell>
          <cell r="J274">
            <v>4540.6576599999999</v>
          </cell>
          <cell r="K274">
            <v>0</v>
          </cell>
          <cell r="L274">
            <v>0</v>
          </cell>
          <cell r="M274">
            <v>617.38264000000004</v>
          </cell>
          <cell r="N274">
            <v>262.31056999999998</v>
          </cell>
        </row>
        <row r="275">
          <cell r="B275">
            <v>14</v>
          </cell>
          <cell r="C275" t="str">
            <v>МИКОЛАЇВСЬКА ОБЛАСТЬ</v>
          </cell>
          <cell r="D275">
            <v>30900540</v>
          </cell>
          <cell r="E275" t="str">
            <v>ДЕРЖАВНЕ ПIДПРИЄМСТВО "ДНIПРО-БУЗЬКИЙ МОРСЬКИЙ ТОРГОВЕЛЬНИЙ ПОРТ"</v>
          </cell>
          <cell r="F275">
            <v>6574.0845200000003</v>
          </cell>
          <cell r="G275">
            <v>6249.6949999999997</v>
          </cell>
          <cell r="H275">
            <v>8286.7720200000003</v>
          </cell>
          <cell r="I275">
            <v>8306.8525000000009</v>
          </cell>
          <cell r="J275">
            <v>2057.1574999999998</v>
          </cell>
          <cell r="K275">
            <v>0</v>
          </cell>
          <cell r="L275">
            <v>0</v>
          </cell>
          <cell r="M275">
            <v>256.99522000000002</v>
          </cell>
          <cell r="N275">
            <v>20.080490000000001</v>
          </cell>
        </row>
        <row r="276">
          <cell r="B276">
            <v>14</v>
          </cell>
          <cell r="C276" t="str">
            <v>МИКОЛАЇВСЬКА ОБЛАСТЬ</v>
          </cell>
          <cell r="D276">
            <v>31764816</v>
          </cell>
          <cell r="E276" t="str">
            <v>ТОВАРИСТВО З ОБМЕЖЕНОЮ ВIДПОВIДАЛЬНIСТЮ "ТЕХНОТОРГ-ДОН"</v>
          </cell>
          <cell r="F276">
            <v>3607.5313099999998</v>
          </cell>
          <cell r="G276">
            <v>4572.3802299999998</v>
          </cell>
          <cell r="H276">
            <v>8367.4824700000008</v>
          </cell>
          <cell r="I276">
            <v>7467.96958</v>
          </cell>
          <cell r="J276">
            <v>2895.5893500000002</v>
          </cell>
          <cell r="K276">
            <v>0</v>
          </cell>
          <cell r="L276">
            <v>0</v>
          </cell>
          <cell r="M276">
            <v>57.27563</v>
          </cell>
          <cell r="N276">
            <v>-900.49689000000001</v>
          </cell>
        </row>
        <row r="277">
          <cell r="B277">
            <v>14</v>
          </cell>
          <cell r="C277" t="str">
            <v>МИКОЛАЇВСЬКА ОБЛАСТЬ</v>
          </cell>
          <cell r="D277">
            <v>23624594</v>
          </cell>
          <cell r="E277" t="str">
            <v>ЗАКРИТЕ АКЦIОНЕРНЕ ТОВАРИСТВО "ЛАКТАЛIС-МИКОЛАЇВ"</v>
          </cell>
          <cell r="F277">
            <v>7761.1789900000003</v>
          </cell>
          <cell r="G277">
            <v>7203.9843899999996</v>
          </cell>
          <cell r="H277">
            <v>6946.7322000000004</v>
          </cell>
          <cell r="I277">
            <v>6659.9588400000002</v>
          </cell>
          <cell r="J277">
            <v>-544.02554999999995</v>
          </cell>
          <cell r="K277">
            <v>0</v>
          </cell>
          <cell r="L277">
            <v>0</v>
          </cell>
          <cell r="M277">
            <v>11.313330000000001</v>
          </cell>
          <cell r="N277">
            <v>11.313330000000001</v>
          </cell>
        </row>
        <row r="278">
          <cell r="B278">
            <v>14</v>
          </cell>
          <cell r="C278" t="str">
            <v>МИКОЛАЇВСЬКА ОБЛАСТЬ</v>
          </cell>
          <cell r="D278">
            <v>31821381</v>
          </cell>
          <cell r="E278" t="str">
            <v>ДЕРЖАВНЕ ПIДПРИЄМСТВО "НАУКОВО-ВИРОБНИЧИЙ КОМПЛЕКС ГАЗОТУРБОБУДУВАННЯ "ЗОРЯ" - "МАШПРОЕКТ"</v>
          </cell>
          <cell r="F278">
            <v>59747.725599999998</v>
          </cell>
          <cell r="G278">
            <v>50665.145100000002</v>
          </cell>
          <cell r="H278">
            <v>-3347.0682999999999</v>
          </cell>
          <cell r="I278">
            <v>6627.7020199999997</v>
          </cell>
          <cell r="J278">
            <v>-44037.442999999999</v>
          </cell>
          <cell r="K278">
            <v>0</v>
          </cell>
          <cell r="L278">
            <v>0</v>
          </cell>
          <cell r="M278">
            <v>13524.4341</v>
          </cell>
          <cell r="N278">
            <v>7901.4078</v>
          </cell>
        </row>
        <row r="279">
          <cell r="B279">
            <v>14</v>
          </cell>
          <cell r="C279" t="str">
            <v>МИКОЛАЇВСЬКА ОБЛАСТЬ</v>
          </cell>
          <cell r="D279">
            <v>413966</v>
          </cell>
          <cell r="E279" t="str">
            <v>ВIДКРИТЕ АКЦIОНЕРНЕ ТОВАРИСТВО "КОБЛЕВО"</v>
          </cell>
          <cell r="F279">
            <v>5389.5426200000002</v>
          </cell>
          <cell r="G279">
            <v>5440.4792299999999</v>
          </cell>
          <cell r="H279">
            <v>5577.2959499999997</v>
          </cell>
          <cell r="I279">
            <v>6357.6900999999998</v>
          </cell>
          <cell r="J279">
            <v>917.21087</v>
          </cell>
          <cell r="K279">
            <v>0</v>
          </cell>
          <cell r="L279">
            <v>0</v>
          </cell>
          <cell r="M279">
            <v>462.30013000000002</v>
          </cell>
          <cell r="N279">
            <v>275.35194000000001</v>
          </cell>
        </row>
        <row r="280">
          <cell r="B280">
            <v>14</v>
          </cell>
          <cell r="C280" t="str">
            <v>МИКОЛАЇВСЬКА ОБЛАСТЬ</v>
          </cell>
          <cell r="D280">
            <v>31159920</v>
          </cell>
          <cell r="E280" t="str">
            <v>ДОЧIРНЄ ПIДПРИЄМСТВО "МИКОЛАЇВСЬКИЙ ОБЛАВТОДОР" ВIДКРИТОГО АКЦIОНЕРНОГО ТОВАРИСТВА "ДЕРЖАВНА АКЦIОНЕРНА КОМПАНIЯ" АВТОМОБIЛЬНI ДОРОГИ УКРАЇНИ"</v>
          </cell>
          <cell r="F280">
            <v>2907.7649500000002</v>
          </cell>
          <cell r="G280">
            <v>3112.8831599999999</v>
          </cell>
          <cell r="H280">
            <v>6407.9202299999997</v>
          </cell>
          <cell r="I280">
            <v>6283.3458199999995</v>
          </cell>
          <cell r="J280">
            <v>3170.4626600000001</v>
          </cell>
          <cell r="K280">
            <v>0</v>
          </cell>
          <cell r="L280">
            <v>-21.569669999999999</v>
          </cell>
          <cell r="M280">
            <v>31.191780000000001</v>
          </cell>
          <cell r="N280">
            <v>-162.9675</v>
          </cell>
        </row>
        <row r="281">
          <cell r="B281">
            <v>14</v>
          </cell>
          <cell r="C281" t="str">
            <v>МИКОЛАЇВСЬКА ОБЛАСТЬ</v>
          </cell>
          <cell r="D281">
            <v>24779442</v>
          </cell>
          <cell r="E281" t="str">
            <v>МИКОЛАЇСЬКА ОБЛАСНА ДИРЕКЦIЯ АКЦIОНЕРНОГО ПОШТОВО-ПЕНСIЙНОГО БАНКУ "АВАЛЬ"</v>
          </cell>
          <cell r="F281">
            <v>507.16930000000002</v>
          </cell>
          <cell r="G281">
            <v>504.97451000000001</v>
          </cell>
          <cell r="H281">
            <v>6024.6675400000004</v>
          </cell>
          <cell r="I281">
            <v>6024.6553299999996</v>
          </cell>
          <cell r="J281">
            <v>5519.6808199999996</v>
          </cell>
          <cell r="K281">
            <v>0</v>
          </cell>
          <cell r="L281">
            <v>0</v>
          </cell>
          <cell r="M281">
            <v>1.0000000000000001E-5</v>
          </cell>
          <cell r="N281">
            <v>-1.221E-2</v>
          </cell>
        </row>
        <row r="282">
          <cell r="B282">
            <v>15</v>
          </cell>
          <cell r="C282" t="str">
            <v>ОДЕСЬКА ОБЛАСТЬ</v>
          </cell>
          <cell r="D282">
            <v>1071315</v>
          </cell>
          <cell r="E282" t="str">
            <v>ОДЕСЬКА ЗАЛIЗНИЦЯ</v>
          </cell>
          <cell r="F282">
            <v>368663.64600000001</v>
          </cell>
          <cell r="G282">
            <v>370444.16899999999</v>
          </cell>
          <cell r="H282">
            <v>256510.16800000001</v>
          </cell>
          <cell r="I282">
            <v>261259.524</v>
          </cell>
          <cell r="J282">
            <v>-109184.64</v>
          </cell>
          <cell r="K282">
            <v>0</v>
          </cell>
          <cell r="L282">
            <v>0</v>
          </cell>
          <cell r="M282">
            <v>6606.5698199999997</v>
          </cell>
          <cell r="N282">
            <v>4591.5091700000003</v>
          </cell>
        </row>
        <row r="283">
          <cell r="B283">
            <v>15</v>
          </cell>
          <cell r="C283" t="str">
            <v>ОДЕСЬКА ОБЛАСТЬ</v>
          </cell>
          <cell r="D283">
            <v>1125666</v>
          </cell>
          <cell r="E283" t="str">
            <v>ДЕРЖАВНЕ ПIДПРИЄМСТВО "ОДЕСЬКИЙ МОРСЬКИЙ ТОРГОВЕЛЬНИЙ ПОРТ"</v>
          </cell>
          <cell r="F283">
            <v>107429.829</v>
          </cell>
          <cell r="G283">
            <v>96712.087299999999</v>
          </cell>
          <cell r="H283">
            <v>153782.09599999999</v>
          </cell>
          <cell r="I283">
            <v>162180.39499999999</v>
          </cell>
          <cell r="J283">
            <v>65468.308100000002</v>
          </cell>
          <cell r="K283">
            <v>0</v>
          </cell>
          <cell r="L283">
            <v>0</v>
          </cell>
          <cell r="M283">
            <v>17461.107599999999</v>
          </cell>
          <cell r="N283">
            <v>8376.1820200000002</v>
          </cell>
        </row>
        <row r="284">
          <cell r="B284">
            <v>15</v>
          </cell>
          <cell r="C284" t="str">
            <v>ОДЕСЬКА ОБЛАСТЬ</v>
          </cell>
          <cell r="D284">
            <v>206539</v>
          </cell>
          <cell r="E284" t="str">
            <v>ВIДКРИТЕ АКЦIОНЕРНЕ ТОВАРИСТВО "ОДЕСЬКИЙ ПРИПОРТОВИЙ ЗАВОД"</v>
          </cell>
          <cell r="F284">
            <v>210362.89600000001</v>
          </cell>
          <cell r="G284">
            <v>218514.573</v>
          </cell>
          <cell r="H284">
            <v>60776.105100000001</v>
          </cell>
          <cell r="I284">
            <v>93314.130999999994</v>
          </cell>
          <cell r="J284">
            <v>-125200.44</v>
          </cell>
          <cell r="K284">
            <v>0</v>
          </cell>
          <cell r="L284">
            <v>0</v>
          </cell>
          <cell r="M284">
            <v>71723.725999999995</v>
          </cell>
          <cell r="N284">
            <v>32538.025900000001</v>
          </cell>
        </row>
        <row r="285">
          <cell r="B285">
            <v>15</v>
          </cell>
          <cell r="C285" t="str">
            <v>ОДЕСЬКА ОБЛАСТЬ</v>
          </cell>
          <cell r="D285">
            <v>4704790</v>
          </cell>
          <cell r="E285" t="str">
            <v>ДЕРЖАВНЕ ПIДПРИЄМСТВО "МОРСЬКИЙ ТОРГОВЕЛЬНИЙ ПОРТ "ЮЖНИЙ"</v>
          </cell>
          <cell r="F285">
            <v>103117.481</v>
          </cell>
          <cell r="G285">
            <v>77860.217099999994</v>
          </cell>
          <cell r="H285">
            <v>86205.630999999994</v>
          </cell>
          <cell r="I285">
            <v>86124.993300000002</v>
          </cell>
          <cell r="J285">
            <v>8264.7761599999994</v>
          </cell>
          <cell r="K285">
            <v>0</v>
          </cell>
          <cell r="L285">
            <v>0</v>
          </cell>
          <cell r="M285">
            <v>1314.7272399999999</v>
          </cell>
          <cell r="N285">
            <v>-152.86376999999999</v>
          </cell>
        </row>
        <row r="286">
          <cell r="B286">
            <v>15</v>
          </cell>
          <cell r="C286" t="str">
            <v>ОДЕСЬКА ОБЛАСТЬ</v>
          </cell>
          <cell r="D286">
            <v>31631092</v>
          </cell>
          <cell r="E286" t="str">
            <v>ЗАКРИТЕ АКЦIОНЕРНЕ ТОВАРИСТВО "ПЕРШИЙ ЛIКЕРО-ГОРIЛЧАНИЙ ЗАВОД"</v>
          </cell>
          <cell r="F286">
            <v>100191.208</v>
          </cell>
          <cell r="G286">
            <v>107382.12699999999</v>
          </cell>
          <cell r="H286">
            <v>50819.796300000002</v>
          </cell>
          <cell r="I286">
            <v>51009.737699999998</v>
          </cell>
          <cell r="J286">
            <v>-56372.389000000003</v>
          </cell>
          <cell r="K286">
            <v>0</v>
          </cell>
          <cell r="L286">
            <v>0</v>
          </cell>
          <cell r="M286">
            <v>16461.9807</v>
          </cell>
          <cell r="N286">
            <v>-449.96122000000003</v>
          </cell>
        </row>
        <row r="287">
          <cell r="B287">
            <v>15</v>
          </cell>
          <cell r="C287" t="str">
            <v>ОДЕСЬКА ОБЛАСТЬ</v>
          </cell>
          <cell r="D287">
            <v>25044056</v>
          </cell>
          <cell r="E287" t="str">
            <v>ФIЛIЯ ЗАКРИТОГО АКЦIОНЕРНОГО ТОВАРИСТВА "КИЇВСТАР ДЖ.ЕС.ЕМ." У МIСТI ОДЕСI</v>
          </cell>
          <cell r="F287">
            <v>23300.544000000002</v>
          </cell>
          <cell r="G287">
            <v>23241.044999999998</v>
          </cell>
          <cell r="H287">
            <v>47547.641000000003</v>
          </cell>
          <cell r="I287">
            <v>48195.298999999999</v>
          </cell>
          <cell r="J287">
            <v>24954.254000000001</v>
          </cell>
          <cell r="K287">
            <v>0</v>
          </cell>
          <cell r="L287">
            <v>0</v>
          </cell>
          <cell r="M287">
            <v>660.50766999999996</v>
          </cell>
          <cell r="N287">
            <v>570.48797999999999</v>
          </cell>
        </row>
        <row r="288">
          <cell r="B288">
            <v>15</v>
          </cell>
          <cell r="C288" t="str">
            <v>ОДЕСЬКА ОБЛАСТЬ</v>
          </cell>
          <cell r="D288">
            <v>31506059</v>
          </cell>
          <cell r="E288" t="str">
            <v>ДОЧIРНЄ ПIДПРИЄМСТВО "ГПК УКРАЇНА" КОМПАНIЇ "ГПК ГАМБУРГ ПОРТ КОНСАЛТIНГ ГМБХ" (ФРН)</v>
          </cell>
          <cell r="F288">
            <v>26328.312099999999</v>
          </cell>
          <cell r="G288">
            <v>26194.475999999999</v>
          </cell>
          <cell r="H288">
            <v>45623.132799999999</v>
          </cell>
          <cell r="I288">
            <v>45682.322800000002</v>
          </cell>
          <cell r="J288">
            <v>19487.846799999999</v>
          </cell>
          <cell r="K288">
            <v>0</v>
          </cell>
          <cell r="L288">
            <v>0</v>
          </cell>
          <cell r="M288">
            <v>1737.59187</v>
          </cell>
          <cell r="N288">
            <v>1712.1508899999999</v>
          </cell>
        </row>
        <row r="289">
          <cell r="B289">
            <v>15</v>
          </cell>
          <cell r="C289" t="str">
            <v>ОДЕСЬКА ОБЛАСТЬ</v>
          </cell>
          <cell r="D289">
            <v>1125672</v>
          </cell>
          <cell r="E289" t="str">
            <v>ДЕРЖАВНЕ ПIДПРИЄМСТВО "IЛЛIЧIВСЬКИЙ МОРСЬКИЙ ТОРГОВЕЛЬНИЙ ПОРТ"</v>
          </cell>
          <cell r="F289">
            <v>66911.250100000005</v>
          </cell>
          <cell r="G289">
            <v>59550.667999999998</v>
          </cell>
          <cell r="H289">
            <v>38257.079899999997</v>
          </cell>
          <cell r="I289">
            <v>44727.555500000002</v>
          </cell>
          <cell r="J289">
            <v>-14823.112999999999</v>
          </cell>
          <cell r="K289">
            <v>0</v>
          </cell>
          <cell r="L289">
            <v>0</v>
          </cell>
          <cell r="M289">
            <v>6393.6789699999999</v>
          </cell>
          <cell r="N289">
            <v>6379.0904799999998</v>
          </cell>
        </row>
        <row r="290">
          <cell r="B290">
            <v>15</v>
          </cell>
          <cell r="C290" t="str">
            <v>ОДЕСЬКА ОБЛАСТЬ</v>
          </cell>
          <cell r="D290">
            <v>20942626</v>
          </cell>
          <cell r="E290" t="str">
            <v>ТОВАРИСТВО З ОБМЕЖЕНОЮ ВIДПОВIДАЛЬНIСТЮ "ПРОМТОВАРНИЙ РИНОК"</v>
          </cell>
          <cell r="F290">
            <v>30504.503400000001</v>
          </cell>
          <cell r="G290">
            <v>30490.788</v>
          </cell>
          <cell r="H290">
            <v>36144.446900000003</v>
          </cell>
          <cell r="I290">
            <v>38064.9058</v>
          </cell>
          <cell r="J290">
            <v>7574.1177900000002</v>
          </cell>
          <cell r="K290">
            <v>0.34</v>
          </cell>
          <cell r="L290">
            <v>-9.6592900000000004</v>
          </cell>
          <cell r="M290">
            <v>2157.7670199999998</v>
          </cell>
          <cell r="N290">
            <v>1910.7777900000001</v>
          </cell>
        </row>
        <row r="291">
          <cell r="B291">
            <v>15</v>
          </cell>
          <cell r="C291" t="str">
            <v>ОДЕСЬКА ОБЛАСТЬ</v>
          </cell>
          <cell r="D291">
            <v>24532888</v>
          </cell>
          <cell r="E291" t="str">
            <v>ПIВДЕННЕ ТЕРИТОРIАЛЬНЕ УПРАВЛIННЯ-ВIДОКРЕМЛЕНИЙ ПIДРОЗДIЛ ЗАКРИТОГО АКЦIОНЕРНОГО ТОВАРИСТВА "УКРАЇНСЬКИЙ МОБIЛЬНИЙ ЗВ'ЯЗОК"</v>
          </cell>
          <cell r="F291">
            <v>36971.93</v>
          </cell>
          <cell r="G291">
            <v>36971.93</v>
          </cell>
          <cell r="H291">
            <v>32230.903999999999</v>
          </cell>
          <cell r="I291">
            <v>32230.903999999999</v>
          </cell>
          <cell r="J291">
            <v>-4741.0259999999998</v>
          </cell>
          <cell r="K291">
            <v>0</v>
          </cell>
          <cell r="L291">
            <v>0</v>
          </cell>
          <cell r="M291">
            <v>1.4630000000000001E-2</v>
          </cell>
          <cell r="N291">
            <v>0</v>
          </cell>
        </row>
        <row r="292">
          <cell r="B292">
            <v>15</v>
          </cell>
          <cell r="C292" t="str">
            <v>ОДЕСЬКА ОБЛАСТЬ</v>
          </cell>
          <cell r="D292">
            <v>412056</v>
          </cell>
          <cell r="E292" t="str">
            <v>ЗАКРИТЕ АКЦIОНЕРНЕ ТОВАРИСТВО "ОДЕСЬКИЙ КОНЬЯЧНИЙ ЗАВОД"</v>
          </cell>
          <cell r="F292">
            <v>37950.750200000002</v>
          </cell>
          <cell r="G292">
            <v>31454.564600000002</v>
          </cell>
          <cell r="H292">
            <v>34952.322899999999</v>
          </cell>
          <cell r="I292">
            <v>31695.333999999999</v>
          </cell>
          <cell r="J292">
            <v>240.76939999999999</v>
          </cell>
          <cell r="K292">
            <v>0</v>
          </cell>
          <cell r="L292">
            <v>0</v>
          </cell>
          <cell r="M292">
            <v>4346.5982999999997</v>
          </cell>
          <cell r="N292">
            <v>-4410.8145999999997</v>
          </cell>
        </row>
        <row r="293">
          <cell r="B293">
            <v>15</v>
          </cell>
          <cell r="C293" t="str">
            <v>ОДЕСЬКА ОБЛАСТЬ</v>
          </cell>
          <cell r="D293">
            <v>393312379</v>
          </cell>
          <cell r="E293" t="str">
            <v>ДСД №435-О ВIД 22.06.05</v>
          </cell>
          <cell r="F293">
            <v>13924.082200000001</v>
          </cell>
          <cell r="G293">
            <v>13975.653399999999</v>
          </cell>
          <cell r="H293">
            <v>31581.248100000001</v>
          </cell>
          <cell r="I293">
            <v>31570.282200000001</v>
          </cell>
          <cell r="J293">
            <v>17594.628799999999</v>
          </cell>
          <cell r="K293">
            <v>0</v>
          </cell>
          <cell r="L293">
            <v>0</v>
          </cell>
          <cell r="M293">
            <v>40.608559999999997</v>
          </cell>
          <cell r="N293">
            <v>-10.965960000000001</v>
          </cell>
        </row>
        <row r="294">
          <cell r="B294">
            <v>15</v>
          </cell>
          <cell r="C294" t="str">
            <v>ОДЕСЬКА ОБЛАСТЬ</v>
          </cell>
          <cell r="D294">
            <v>26302595</v>
          </cell>
          <cell r="E294" t="str">
            <v>ПРЕДСТАВНИЦТВО ПО УПРАВЛIННЮ КОМУНАЛЬНОЮ ВЛАСНIСТЮ ОДЕСЬКОЇ МIСЬКОЇ РАДИ</v>
          </cell>
          <cell r="F294">
            <v>17240.760699999999</v>
          </cell>
          <cell r="G294">
            <v>17307.554100000001</v>
          </cell>
          <cell r="H294">
            <v>27336.345399999998</v>
          </cell>
          <cell r="I294">
            <v>29738.877</v>
          </cell>
          <cell r="J294">
            <v>12431.322899999999</v>
          </cell>
          <cell r="K294">
            <v>0</v>
          </cell>
          <cell r="L294">
            <v>0</v>
          </cell>
          <cell r="M294">
            <v>3402.75045</v>
          </cell>
          <cell r="N294">
            <v>2402.5316200000002</v>
          </cell>
        </row>
        <row r="295">
          <cell r="B295">
            <v>15</v>
          </cell>
          <cell r="C295" t="str">
            <v>ОДЕСЬКА ОБЛАСТЬ</v>
          </cell>
          <cell r="D295">
            <v>22489645</v>
          </cell>
          <cell r="E295" t="str">
            <v>ГОСПРОЗРАХУНКОВИЙ ПIДРОЗДIЛ "IЛЛIЧIВСЬКИЙ ЗАВОД АВТОМОБIЛЬНИХ АГРЕГАТIВ" ЗАКРИТОГО АКЦIОНЕРНОГО ТОВАРИСТВА З IНОЗЕМНОЮ IНВЕСТИЦIЄЮ "ЗАПОРIЗЬКИЙ АВТ</v>
          </cell>
          <cell r="F295">
            <v>14198.3038</v>
          </cell>
          <cell r="G295">
            <v>14198.623799999999</v>
          </cell>
          <cell r="H295">
            <v>20912.879099999998</v>
          </cell>
          <cell r="I295">
            <v>23599.176100000001</v>
          </cell>
          <cell r="J295">
            <v>9400.5523099999991</v>
          </cell>
          <cell r="K295">
            <v>0</v>
          </cell>
          <cell r="L295">
            <v>0</v>
          </cell>
          <cell r="M295">
            <v>2686.68588</v>
          </cell>
          <cell r="N295">
            <v>2686.2970500000001</v>
          </cell>
        </row>
        <row r="296">
          <cell r="B296">
            <v>15</v>
          </cell>
          <cell r="C296" t="str">
            <v>ОДЕСЬКА ОБЛАСТЬ</v>
          </cell>
          <cell r="D296">
            <v>131713</v>
          </cell>
          <cell r="E296" t="str">
            <v>ВIДКРИТЕ АКЦIОНЕРНЕ ТОВАРИСТВО "ЕНЕРГОПОСТАЧАЛЬНА КОМПАНIЯ ОДЕСАОБЛЕНЕРГО"</v>
          </cell>
          <cell r="F296">
            <v>2044.33665</v>
          </cell>
          <cell r="G296">
            <v>1130.9175700000001</v>
          </cell>
          <cell r="H296">
            <v>19307.731100000001</v>
          </cell>
          <cell r="I296">
            <v>18050.5301</v>
          </cell>
          <cell r="J296">
            <v>16919.6126</v>
          </cell>
          <cell r="K296">
            <v>0</v>
          </cell>
          <cell r="L296">
            <v>0</v>
          </cell>
          <cell r="M296">
            <v>1117.0251599999999</v>
          </cell>
          <cell r="N296">
            <v>-1257.376</v>
          </cell>
        </row>
        <row r="297">
          <cell r="B297">
            <v>15</v>
          </cell>
          <cell r="C297" t="str">
            <v>ОДЕСЬКА ОБЛАСТЬ</v>
          </cell>
          <cell r="D297">
            <v>1125815</v>
          </cell>
          <cell r="E297" t="str">
            <v>ДЕРЖАВНЕ ПIДПРИЄМСТВО "IЗМАЇЛЬСЬКИЙ МОРСЬКИЙ ТОРГОВЕЛЬНИЙ ПОРТ"</v>
          </cell>
          <cell r="F297">
            <v>10687.662700000001</v>
          </cell>
          <cell r="G297">
            <v>8775.0959299999995</v>
          </cell>
          <cell r="H297">
            <v>16162.315500000001</v>
          </cell>
          <cell r="I297">
            <v>17445.1149</v>
          </cell>
          <cell r="J297">
            <v>8670.0189900000005</v>
          </cell>
          <cell r="K297">
            <v>0</v>
          </cell>
          <cell r="L297">
            <v>0</v>
          </cell>
          <cell r="M297">
            <v>1387.2835600000001</v>
          </cell>
          <cell r="N297">
            <v>1271.3184100000001</v>
          </cell>
        </row>
        <row r="298">
          <cell r="B298">
            <v>15</v>
          </cell>
          <cell r="C298" t="str">
            <v>ОДЕСЬКА ОБЛАСТЬ</v>
          </cell>
          <cell r="D298">
            <v>3351208</v>
          </cell>
          <cell r="E298" t="str">
            <v>ВIДКРИТЕ АКЦIОНЕРНЕ ТОВАРИСТВО ПО ГАЗОПОСТАЧАННЮ ТА ГАЗИФIКАЦII "ОДЕСАГАЗ"</v>
          </cell>
          <cell r="F298">
            <v>13783.770399999999</v>
          </cell>
          <cell r="G298">
            <v>12206.687900000001</v>
          </cell>
          <cell r="H298">
            <v>15231.531199999999</v>
          </cell>
          <cell r="I298">
            <v>17427.768700000001</v>
          </cell>
          <cell r="J298">
            <v>5221.08079</v>
          </cell>
          <cell r="K298">
            <v>0</v>
          </cell>
          <cell r="L298">
            <v>0</v>
          </cell>
          <cell r="M298">
            <v>2849.65443</v>
          </cell>
          <cell r="N298">
            <v>2196.2374500000001</v>
          </cell>
        </row>
        <row r="299">
          <cell r="B299">
            <v>15</v>
          </cell>
          <cell r="C299" t="str">
            <v>ОДЕСЬКА ОБЛАСТЬ</v>
          </cell>
          <cell r="D299">
            <v>5758730</v>
          </cell>
          <cell r="E299" t="str">
            <v>ВIДКРИТЕ АКЦIОНЕРНЕ ТОВАРИСТВО "ОДЕСЬКИЙ КАБЕЛЬНИЙ ЗАВОД "ОДЕСКАБЕЛЬ""</v>
          </cell>
          <cell r="F299">
            <v>28977.944</v>
          </cell>
          <cell r="G299">
            <v>17750.018800000002</v>
          </cell>
          <cell r="H299">
            <v>11880.0389</v>
          </cell>
          <cell r="I299">
            <v>16655.881799999999</v>
          </cell>
          <cell r="J299">
            <v>-1094.1370999999999</v>
          </cell>
          <cell r="K299">
            <v>0</v>
          </cell>
          <cell r="L299">
            <v>0</v>
          </cell>
          <cell r="M299">
            <v>4204.7392</v>
          </cell>
          <cell r="N299">
            <v>4159.8240599999999</v>
          </cell>
        </row>
        <row r="300">
          <cell r="B300">
            <v>15</v>
          </cell>
          <cell r="C300" t="str">
            <v>ОДЕСЬКА ОБЛАСТЬ</v>
          </cell>
          <cell r="D300">
            <v>14367709</v>
          </cell>
          <cell r="E300" t="str">
            <v>IНОЗЕМНЕ ПIДПРИЄМСТВО "СЖС УКРАЇНА"</v>
          </cell>
          <cell r="F300">
            <v>9223.2291999999998</v>
          </cell>
          <cell r="G300">
            <v>9145.6112499999999</v>
          </cell>
          <cell r="H300">
            <v>13110.3734</v>
          </cell>
          <cell r="I300">
            <v>13451.7505</v>
          </cell>
          <cell r="J300">
            <v>4306.1392599999999</v>
          </cell>
          <cell r="K300">
            <v>0</v>
          </cell>
          <cell r="L300">
            <v>0</v>
          </cell>
          <cell r="M300">
            <v>1008.05906</v>
          </cell>
          <cell r="N300">
            <v>341.37707999999998</v>
          </cell>
        </row>
        <row r="301">
          <cell r="B301">
            <v>15</v>
          </cell>
          <cell r="C301" t="str">
            <v>ОДЕСЬКА ОБЛАСТЬ</v>
          </cell>
          <cell r="D301">
            <v>375663639</v>
          </cell>
          <cell r="E301" t="str">
            <v>ДОГОВIР КД-2245 ПРО СУМIСНУ ДIЯЛЬНIСТЬ В ОДЕСЬКОМУ МОРСЬКОМУ ТОРГIВЕЛЬНОМУ ПОРТУ</v>
          </cell>
          <cell r="F301">
            <v>12352.281000000001</v>
          </cell>
          <cell r="G301">
            <v>12414.85</v>
          </cell>
          <cell r="H301">
            <v>13166.437</v>
          </cell>
          <cell r="I301">
            <v>13409.3151</v>
          </cell>
          <cell r="J301">
            <v>994.46510000000001</v>
          </cell>
          <cell r="K301">
            <v>0</v>
          </cell>
          <cell r="L301">
            <v>0</v>
          </cell>
          <cell r="M301">
            <v>243.2551</v>
          </cell>
          <cell r="N301">
            <v>7.1051000000000002</v>
          </cell>
        </row>
        <row r="302">
          <cell r="B302">
            <v>16</v>
          </cell>
          <cell r="C302" t="str">
            <v>ПОЛТАВСЬКА ОБЛАСТЬ</v>
          </cell>
          <cell r="D302">
            <v>14372142</v>
          </cell>
          <cell r="E302" t="str">
            <v>ЗАКРИТЕ АКЦIОНЕРНЕ ТОВАРИСТВО "ДЖЕЙ ТI IНТЕРНЕШНЛ УКРАЇНА"</v>
          </cell>
          <cell r="F302">
            <v>266618.10499999998</v>
          </cell>
          <cell r="G302">
            <v>272047.33100000001</v>
          </cell>
          <cell r="H302">
            <v>340117.83399999997</v>
          </cell>
          <cell r="I302">
            <v>335057.67700000003</v>
          </cell>
          <cell r="J302">
            <v>63010.346400000002</v>
          </cell>
          <cell r="K302">
            <v>0</v>
          </cell>
          <cell r="L302">
            <v>0</v>
          </cell>
          <cell r="M302">
            <v>94.29213</v>
          </cell>
          <cell r="N302">
            <v>-5310.1562000000004</v>
          </cell>
        </row>
        <row r="303">
          <cell r="B303">
            <v>16</v>
          </cell>
          <cell r="C303" t="str">
            <v>ПОЛТАВСЬКА ОБЛАСТЬ</v>
          </cell>
          <cell r="D303">
            <v>152307</v>
          </cell>
          <cell r="E303" t="str">
            <v>ЗАКРИТЕ АКЦIОНЕРНЕ ТОВАРИСТВО ТРАНСНАЦIОНАЛЬНА ФIНАНСОВО-ПРОМИСЛОВА НАФТОВА КОМПАНIЯ "УКРТАТНАФТА"</v>
          </cell>
          <cell r="F303">
            <v>510547.93</v>
          </cell>
          <cell r="G303">
            <v>666084.68400000001</v>
          </cell>
          <cell r="H303">
            <v>218415.77299999999</v>
          </cell>
          <cell r="I303">
            <v>319209.8</v>
          </cell>
          <cell r="J303">
            <v>-346874.88</v>
          </cell>
          <cell r="K303">
            <v>0</v>
          </cell>
          <cell r="L303">
            <v>0</v>
          </cell>
          <cell r="M303">
            <v>273725.58299999998</v>
          </cell>
          <cell r="N303">
            <v>100764.808</v>
          </cell>
        </row>
        <row r="304">
          <cell r="B304">
            <v>16</v>
          </cell>
          <cell r="C304" t="str">
            <v>ПОЛТАВСЬКА ОБЛАСТЬ</v>
          </cell>
          <cell r="D304">
            <v>20041662</v>
          </cell>
          <cell r="E304" t="str">
            <v>СПIЛЬНЕ ПIДПРИЄМСТВО "ПОЛТАВСЬКА ГАЗОНАФТОВА КОМПАНIЯ"</v>
          </cell>
          <cell r="F304">
            <v>118502.817</v>
          </cell>
          <cell r="G304">
            <v>116817.923</v>
          </cell>
          <cell r="H304">
            <v>223676.69899999999</v>
          </cell>
          <cell r="I304">
            <v>233282.35</v>
          </cell>
          <cell r="J304">
            <v>116464.427</v>
          </cell>
          <cell r="K304">
            <v>0</v>
          </cell>
          <cell r="L304">
            <v>0</v>
          </cell>
          <cell r="M304">
            <v>12418.097299999999</v>
          </cell>
          <cell r="N304">
            <v>9605.3104800000001</v>
          </cell>
        </row>
        <row r="305">
          <cell r="B305">
            <v>16</v>
          </cell>
          <cell r="C305" t="str">
            <v>ПОЛТАВСЬКА ОБЛАСТЬ</v>
          </cell>
          <cell r="D305">
            <v>153100</v>
          </cell>
          <cell r="E305" t="str">
            <v>ФIЛIЯ ДОЧIРНЬОЇ КОМПАНIЇ "УКРГАЗВИДОБУВАННЯ" НАК "НАФТОГАЗ УКРАЇНИ" ГАЗОПРОМИСЛОВЕ УПРАВЛIННЯ "ПОЛТАВАГАЗВИДОБУВАННЯ"</v>
          </cell>
          <cell r="F305">
            <v>185574.85399999999</v>
          </cell>
          <cell r="G305">
            <v>210751.37899999999</v>
          </cell>
          <cell r="H305">
            <v>112143.13</v>
          </cell>
          <cell r="I305">
            <v>172658.823</v>
          </cell>
          <cell r="J305">
            <v>-38092.555999999997</v>
          </cell>
          <cell r="K305">
            <v>0</v>
          </cell>
          <cell r="L305">
            <v>-100118.43</v>
          </cell>
          <cell r="M305">
            <v>0.24238999999999999</v>
          </cell>
          <cell r="N305">
            <v>-210.35373999999999</v>
          </cell>
        </row>
        <row r="306">
          <cell r="B306">
            <v>16</v>
          </cell>
          <cell r="C306" t="str">
            <v>ПОЛТАВСЬКА ОБЛАСТЬ</v>
          </cell>
          <cell r="D306">
            <v>23555692</v>
          </cell>
          <cell r="E306" t="str">
            <v>ТОВАРИСТВО З ОБМЕЖЕНОЮ ВIДПОВIДАЛЬНIСТЮ "КРЕМЕНЧУЦЬКИЙ АВТОСКЛАДАЛЬНИЙ ЗАВОД"</v>
          </cell>
          <cell r="F306">
            <v>13452.081700000001</v>
          </cell>
          <cell r="G306">
            <v>9869.0250300000007</v>
          </cell>
          <cell r="H306">
            <v>59482.096100000002</v>
          </cell>
          <cell r="I306">
            <v>60748.200599999996</v>
          </cell>
          <cell r="J306">
            <v>50879.175600000002</v>
          </cell>
          <cell r="K306">
            <v>0</v>
          </cell>
          <cell r="L306">
            <v>0</v>
          </cell>
          <cell r="M306">
            <v>1710.31837</v>
          </cell>
          <cell r="N306">
            <v>1282.8966399999999</v>
          </cell>
        </row>
        <row r="307">
          <cell r="B307">
            <v>16</v>
          </cell>
          <cell r="C307" t="str">
            <v>ПОЛТАВСЬКА ОБЛАСТЬ</v>
          </cell>
          <cell r="D307">
            <v>22525915</v>
          </cell>
          <cell r="E307" t="str">
            <v>НАФТОГАЗОВИДОБУВНЕ УПРАВЛIННЯ "ПОЛТАВАНАФТОГАЗ" ВIДКРИТОГО АКЦIОНЕРНОГО ТОВАРИСТВА "УКРНАФТА"</v>
          </cell>
          <cell r="F307">
            <v>135179.63200000001</v>
          </cell>
          <cell r="G307">
            <v>124313.913</v>
          </cell>
          <cell r="H307">
            <v>37329.782800000001</v>
          </cell>
          <cell r="I307">
            <v>46289.480900000002</v>
          </cell>
          <cell r="J307">
            <v>-78024.432000000001</v>
          </cell>
          <cell r="K307">
            <v>0</v>
          </cell>
          <cell r="L307">
            <v>-5831.7794999999996</v>
          </cell>
          <cell r="M307">
            <v>6396.27448</v>
          </cell>
          <cell r="N307">
            <v>3127.8166099999999</v>
          </cell>
        </row>
        <row r="308">
          <cell r="B308">
            <v>16</v>
          </cell>
          <cell r="C308" t="str">
            <v>ПОЛТАВСЬКА ОБЛАСТЬ</v>
          </cell>
          <cell r="D308">
            <v>131819</v>
          </cell>
          <cell r="E308" t="str">
            <v>ВIДКРИТЕ АКЦIОНЕРНЕ ТОВАРИСТВО "ПОЛТАВАОБЛЕНЕРГО"</v>
          </cell>
          <cell r="F308">
            <v>71340.259000000005</v>
          </cell>
          <cell r="G308">
            <v>72514.449800000002</v>
          </cell>
          <cell r="H308">
            <v>43737.009400000003</v>
          </cell>
          <cell r="I308">
            <v>43491.990400000002</v>
          </cell>
          <cell r="J308">
            <v>-29022.458999999999</v>
          </cell>
          <cell r="K308">
            <v>0</v>
          </cell>
          <cell r="L308">
            <v>0</v>
          </cell>
          <cell r="M308">
            <v>753.24825999999996</v>
          </cell>
          <cell r="N308">
            <v>-245.01894999999999</v>
          </cell>
        </row>
        <row r="309">
          <cell r="B309">
            <v>16</v>
          </cell>
          <cell r="C309" t="str">
            <v>ПОЛТАВСЬКА ОБЛАСТЬ</v>
          </cell>
          <cell r="D309">
            <v>403739512</v>
          </cell>
          <cell r="E309" t="str">
            <v>ДОГОВIР N 410/95 ВIД 14.09.95 ПРО СПIЛЬНУ ДIЯЛЬНIСТЬ МIЖ НГВУ "ПОЛТАВАНАФТОГАЗ" I КОМПАНIЄЮ "КАРПАТСКI ПЕТРОЛЕУМ КОРПОРЕЙШН"</v>
          </cell>
          <cell r="F309">
            <v>20799.209200000001</v>
          </cell>
          <cell r="G309">
            <v>20336.2932</v>
          </cell>
          <cell r="H309">
            <v>31692.338599999999</v>
          </cell>
          <cell r="I309">
            <v>34102.513899999998</v>
          </cell>
          <cell r="J309">
            <v>13766.2207</v>
          </cell>
          <cell r="K309">
            <v>0</v>
          </cell>
          <cell r="L309">
            <v>0</v>
          </cell>
          <cell r="M309">
            <v>3040.53332</v>
          </cell>
          <cell r="N309">
            <v>2410.1753199999998</v>
          </cell>
        </row>
        <row r="310">
          <cell r="B310">
            <v>16</v>
          </cell>
          <cell r="C310" t="str">
            <v>ПОЛТАВСЬКА ОБЛАСТЬ</v>
          </cell>
          <cell r="D310">
            <v>30941194</v>
          </cell>
          <cell r="E310" t="str">
            <v>ЗАКРИТЕ АКЦIОНЕРНЕ ТОВАРИСТВО "КРЕМЕНЧУЦЬКИЙ ЛIКЕРО-ГОРIЛЧАНИЙ ЗАВОД"</v>
          </cell>
          <cell r="F310">
            <v>7094.3462600000003</v>
          </cell>
          <cell r="G310">
            <v>16740.385999999999</v>
          </cell>
          <cell r="H310">
            <v>31396.5141</v>
          </cell>
          <cell r="I310">
            <v>33346.316800000001</v>
          </cell>
          <cell r="J310">
            <v>16605.930799999998</v>
          </cell>
          <cell r="K310">
            <v>0</v>
          </cell>
          <cell r="L310">
            <v>0</v>
          </cell>
          <cell r="M310">
            <v>9340.2695500000009</v>
          </cell>
          <cell r="N310">
            <v>1449.80268</v>
          </cell>
        </row>
        <row r="311">
          <cell r="B311">
            <v>16</v>
          </cell>
          <cell r="C311" t="str">
            <v>ПОЛТАВСЬКА ОБЛАСТЬ</v>
          </cell>
          <cell r="D311">
            <v>403739509</v>
          </cell>
          <cell r="E311" t="str">
            <v>ДОГОВIР N 999/97 ВIД 24.12.97 ПРО СПIЛЬНУ IНВЕСТИЦIЙНУ ДIЯЛЬНIСТЬ МIЖ НГВУ "ПОЛТАВАНАФТОГАЗ" I КОМПАНIЄЮ "МОМЕНТУМ ЕНТЕРПРАЙЗИС (IСТЕРН ЮРОП) ЛТД"</v>
          </cell>
          <cell r="F311">
            <v>17357.828300000001</v>
          </cell>
          <cell r="G311">
            <v>17038.993699999999</v>
          </cell>
          <cell r="H311">
            <v>18261.4054</v>
          </cell>
          <cell r="I311">
            <v>20390.374899999999</v>
          </cell>
          <cell r="J311">
            <v>3351.3811700000001</v>
          </cell>
          <cell r="K311">
            <v>0</v>
          </cell>
          <cell r="L311">
            <v>0</v>
          </cell>
          <cell r="M311">
            <v>2384.8086499999999</v>
          </cell>
          <cell r="N311">
            <v>2128.96949</v>
          </cell>
        </row>
        <row r="312">
          <cell r="B312">
            <v>16</v>
          </cell>
          <cell r="C312" t="str">
            <v>ПОЛТАВСЬКА ОБЛАСТЬ</v>
          </cell>
          <cell r="D312">
            <v>403744735</v>
          </cell>
          <cell r="E312" t="str">
            <v>ДОГОВIР №35/809-СД ПРО СПIЛЬНУ IНВЕСТИЦIЙНУ ДIЯЛЬНIСТЬ ВIД 27.07.2004Р. МIЖ ВАТ "УКРНАФТА" ТА ПРИВАТНОЮ КОМПАНIЄЮ "РЕГАЛ ПЕТРОЛЕУМ КОРПОРЕЙШИ ЛIМIТЕД</v>
          </cell>
          <cell r="F312">
            <v>19732.2768</v>
          </cell>
          <cell r="G312">
            <v>20019.286199999999</v>
          </cell>
          <cell r="H312">
            <v>14834.6093</v>
          </cell>
          <cell r="I312">
            <v>16343.397199999999</v>
          </cell>
          <cell r="J312">
            <v>-3675.8890999999999</v>
          </cell>
          <cell r="K312">
            <v>0</v>
          </cell>
          <cell r="L312">
            <v>0</v>
          </cell>
          <cell r="M312">
            <v>1795.79728</v>
          </cell>
          <cell r="N312">
            <v>1508.78783</v>
          </cell>
        </row>
        <row r="313">
          <cell r="B313">
            <v>16</v>
          </cell>
          <cell r="C313" t="str">
            <v>ПОЛТАВСЬКА ОБЛАСТЬ</v>
          </cell>
          <cell r="D313">
            <v>403742858</v>
          </cell>
          <cell r="E313" t="str">
            <v>ДОГОВIР N 1-Д21/008/2000 ПРО СПIЛЬНУ IНВЕСТИЦIЙНУ ТА ВИРОБНИЧУ ДIЯЛЬНIСТЬ МIЖ ДП "ПОЛТАВНАФТОГАЗГЕОЛОГIЯ" ТА ЗАТ "ДЕВОН"</v>
          </cell>
          <cell r="F313">
            <v>9481.9087999999992</v>
          </cell>
          <cell r="G313">
            <v>9246.8537300000007</v>
          </cell>
          <cell r="H313">
            <v>15009.008400000001</v>
          </cell>
          <cell r="I313">
            <v>15372.733700000001</v>
          </cell>
          <cell r="J313">
            <v>6125.8799200000003</v>
          </cell>
          <cell r="K313">
            <v>0</v>
          </cell>
          <cell r="L313">
            <v>0</v>
          </cell>
          <cell r="M313">
            <v>1416.9473</v>
          </cell>
          <cell r="N313">
            <v>352.98090999999999</v>
          </cell>
        </row>
        <row r="314">
          <cell r="B314">
            <v>16</v>
          </cell>
          <cell r="C314" t="str">
            <v>ПОЛТАВСЬКА ОБЛАСТЬ</v>
          </cell>
          <cell r="D314">
            <v>1431630</v>
          </cell>
          <cell r="E314" t="str">
            <v>ДОЧIРНЄ ПIДПРИЄМСТВО НАЦIОНАЛЬНОЇ АКЦIОНЕРНОЇ КОМПАНIЇ "НАДРА УКРАЇНИ" "ПОЛТАВНАФТОГАЗГЕОЛОГIЯ"</v>
          </cell>
          <cell r="F314">
            <v>8921.8465199999991</v>
          </cell>
          <cell r="G314">
            <v>7878.9768800000002</v>
          </cell>
          <cell r="H314">
            <v>12271.8567</v>
          </cell>
          <cell r="I314">
            <v>14499.665199999999</v>
          </cell>
          <cell r="J314">
            <v>6620.6882800000003</v>
          </cell>
          <cell r="K314">
            <v>0</v>
          </cell>
          <cell r="L314">
            <v>-2363.6657</v>
          </cell>
          <cell r="M314">
            <v>913.93388000000004</v>
          </cell>
          <cell r="N314">
            <v>913.79782</v>
          </cell>
        </row>
        <row r="315">
          <cell r="B315">
            <v>16</v>
          </cell>
          <cell r="C315" t="str">
            <v>ПОЛТАВСЬКА ОБЛАСТЬ</v>
          </cell>
          <cell r="D315">
            <v>25165618</v>
          </cell>
          <cell r="E315" t="str">
            <v>"ХОРОЛЬСЬКИЙ МОЛОКОКОНСЕРВНИЙ КОМБIНАТ ДИТЯЧИХ ПРОДУКТIВ"</v>
          </cell>
          <cell r="F315">
            <v>629.06110000000001</v>
          </cell>
          <cell r="G315">
            <v>797.45916999999997</v>
          </cell>
          <cell r="H315">
            <v>12743.662200000001</v>
          </cell>
          <cell r="I315">
            <v>12616.9252</v>
          </cell>
          <cell r="J315">
            <v>11819.466</v>
          </cell>
          <cell r="K315">
            <v>0</v>
          </cell>
          <cell r="L315">
            <v>0</v>
          </cell>
          <cell r="M315">
            <v>42.934559999999998</v>
          </cell>
          <cell r="N315">
            <v>-126.73699000000001</v>
          </cell>
        </row>
        <row r="316">
          <cell r="B316">
            <v>16</v>
          </cell>
          <cell r="C316" t="str">
            <v>ПОЛТАВСЬКА ОБЛАСТЬ</v>
          </cell>
          <cell r="D316">
            <v>32174761</v>
          </cell>
          <cell r="E316" t="str">
            <v>ЗАКРИТЕ АКЦIОНЕРНЕ ТОВАРИСТВО "ПОЛТАВСЬКИЙ ЛIКЕРО-ГОРIЛЧАНИЙ ЗАВОД"</v>
          </cell>
          <cell r="F316">
            <v>10947.8202</v>
          </cell>
          <cell r="G316">
            <v>11095.911099999999</v>
          </cell>
          <cell r="H316">
            <v>10963.3912</v>
          </cell>
          <cell r="I316">
            <v>12362.242700000001</v>
          </cell>
          <cell r="J316">
            <v>1266.3316500000001</v>
          </cell>
          <cell r="K316">
            <v>0</v>
          </cell>
          <cell r="L316">
            <v>0</v>
          </cell>
          <cell r="M316">
            <v>1093.83942</v>
          </cell>
          <cell r="N316">
            <v>893.56164000000001</v>
          </cell>
        </row>
        <row r="317">
          <cell r="B317">
            <v>16</v>
          </cell>
          <cell r="C317" t="str">
            <v>ПОЛТАВСЬКА ОБЛАСТЬ</v>
          </cell>
          <cell r="D317">
            <v>3351912</v>
          </cell>
          <cell r="E317" t="str">
            <v>ВIДКРИТЕ АКЦIОНЕРНЕ ТОВАРИСТВО ПО ГАЗОПОСТАЧАННЮ ТА ГАЗИФIКАЦIЇ "ПОЛТАВАГАЗ"</v>
          </cell>
          <cell r="F317">
            <v>7004.6523900000002</v>
          </cell>
          <cell r="G317">
            <v>5848.7126099999996</v>
          </cell>
          <cell r="H317">
            <v>7383.5236100000002</v>
          </cell>
          <cell r="I317">
            <v>9611.5220399999998</v>
          </cell>
          <cell r="J317">
            <v>3762.8094299999998</v>
          </cell>
          <cell r="K317">
            <v>0</v>
          </cell>
          <cell r="L317">
            <v>-1232.7731000000001</v>
          </cell>
          <cell r="M317">
            <v>966.55748000000006</v>
          </cell>
          <cell r="N317">
            <v>951.28709000000003</v>
          </cell>
        </row>
        <row r="318">
          <cell r="B318">
            <v>16</v>
          </cell>
          <cell r="C318" t="str">
            <v>ПОЛТАВСЬКА ОБЛАСТЬ</v>
          </cell>
          <cell r="D318">
            <v>32017261</v>
          </cell>
          <cell r="E318" t="str">
            <v>ДОЧIРНЄ ПIДПРИЄМСТВО "ПОЛТАВСЬКИЙ ОБЛАВТОДОР" ВIДКРИТОГО АКЦIОНЕРНОГО ТОВАРИСТВА "ДЕРЖАВНА АКЦIОНЕРНА КОМПАНIЯ "АВТОМОБIЛЬНI ДОРОГИ УКРАЇНИ"</v>
          </cell>
          <cell r="F318">
            <v>5681.8145299999996</v>
          </cell>
          <cell r="G318">
            <v>5964.5435299999999</v>
          </cell>
          <cell r="H318">
            <v>8637.5376799999995</v>
          </cell>
          <cell r="I318">
            <v>9286.0446699999993</v>
          </cell>
          <cell r="J318">
            <v>3321.5011399999999</v>
          </cell>
          <cell r="K318">
            <v>0</v>
          </cell>
          <cell r="L318">
            <v>0</v>
          </cell>
          <cell r="M318">
            <v>966.83651999999995</v>
          </cell>
          <cell r="N318">
            <v>648.50698999999997</v>
          </cell>
        </row>
        <row r="319">
          <cell r="B319">
            <v>16</v>
          </cell>
          <cell r="C319" t="str">
            <v>ПОЛТАВСЬКА ОБЛАСТЬ</v>
          </cell>
          <cell r="D319">
            <v>5518768</v>
          </cell>
          <cell r="E319" t="str">
            <v>ЗАКРИТЕ АКЦIОНЕРНЕ ТОВАРИСТВО "ФIРМА "ПОЛТАВПИВО"</v>
          </cell>
          <cell r="F319">
            <v>13995.161</v>
          </cell>
          <cell r="G319">
            <v>13852.2263</v>
          </cell>
          <cell r="H319">
            <v>7014.3976599999996</v>
          </cell>
          <cell r="I319">
            <v>7275.1692400000002</v>
          </cell>
          <cell r="J319">
            <v>-6577.0571</v>
          </cell>
          <cell r="K319">
            <v>0</v>
          </cell>
          <cell r="L319">
            <v>0</v>
          </cell>
          <cell r="M319">
            <v>421.65303</v>
          </cell>
          <cell r="N319">
            <v>259.70112999999998</v>
          </cell>
        </row>
        <row r="320">
          <cell r="B320">
            <v>16</v>
          </cell>
          <cell r="C320" t="str">
            <v>ПОЛТАВСЬКА ОБЛАСТЬ</v>
          </cell>
          <cell r="D320">
            <v>25168700</v>
          </cell>
          <cell r="E320" t="str">
            <v>ЗАКРИТЕ АКЦIОНЕРНЕ ТОВАРИСТВО "ПЛАСТ"</v>
          </cell>
          <cell r="F320">
            <v>13073.496999999999</v>
          </cell>
          <cell r="G320">
            <v>12434.025600000001</v>
          </cell>
          <cell r="H320">
            <v>6402.2213099999999</v>
          </cell>
          <cell r="I320">
            <v>7059.0508600000003</v>
          </cell>
          <cell r="J320">
            <v>-5374.9746999999998</v>
          </cell>
          <cell r="K320">
            <v>0</v>
          </cell>
          <cell r="L320">
            <v>0</v>
          </cell>
          <cell r="M320">
            <v>875.66741000000002</v>
          </cell>
          <cell r="N320">
            <v>656.82955000000004</v>
          </cell>
        </row>
        <row r="321">
          <cell r="B321">
            <v>16</v>
          </cell>
          <cell r="C321" t="str">
            <v>ПОЛТАВСЬКА ОБЛАСТЬ</v>
          </cell>
          <cell r="D321">
            <v>25162005</v>
          </cell>
          <cell r="E321" t="str">
            <v>ФIЛIЯ ЗАКРИТОГО АКЦIОНЕРНОГО ТОВАРИСТВА ЛIКУВАЛЬНО-ОЗДОРОВЧИХ ЗАКЛАДIВ "МИРГОРОДКУРОРТ" САНАТОРНО-КУРОРТНИЙ КОМПЛЕКС "МИРГОРОД"</v>
          </cell>
          <cell r="F321">
            <v>3064.6043800000002</v>
          </cell>
          <cell r="G321">
            <v>3347.5863100000001</v>
          </cell>
          <cell r="H321">
            <v>6816.7959000000001</v>
          </cell>
          <cell r="I321">
            <v>6684.7463500000003</v>
          </cell>
          <cell r="J321">
            <v>3337.1600400000002</v>
          </cell>
          <cell r="K321">
            <v>0</v>
          </cell>
          <cell r="L321">
            <v>0</v>
          </cell>
          <cell r="M321">
            <v>604.64176999999995</v>
          </cell>
          <cell r="N321">
            <v>-132.04954000000001</v>
          </cell>
        </row>
        <row r="322">
          <cell r="B322">
            <v>17</v>
          </cell>
          <cell r="C322" t="str">
            <v>РIВНЕНСЬКА ОБЛАСТЬ</v>
          </cell>
          <cell r="D322">
            <v>5425046</v>
          </cell>
          <cell r="E322" t="str">
            <v>ВIДОКРЕМЛЕНИЙ ПIДРОЗДIЛ "РIВНЕНСЬКА АТОМНА ЕЛЕКТРИЧНА СТАНЦIЯ" ДЕРЖАВНОГО ПIДПРИЄМСТВА "НАЦIОНАЛЬНА АТОМНА ЕНЕРГОГЕНЕРУЮЧА КОМПАНIЯ "ЕНЕРГОАТОМ"</v>
          </cell>
          <cell r="F322">
            <v>54513.167399999998</v>
          </cell>
          <cell r="G322">
            <v>60098.433799999999</v>
          </cell>
          <cell r="H322">
            <v>78401.719599999997</v>
          </cell>
          <cell r="I322">
            <v>54395.077400000002</v>
          </cell>
          <cell r="J322">
            <v>-5703.3563999999997</v>
          </cell>
          <cell r="K322">
            <v>0</v>
          </cell>
          <cell r="L322">
            <v>0</v>
          </cell>
          <cell r="M322">
            <v>7403.1386700000003</v>
          </cell>
          <cell r="N322">
            <v>-9891.4915999999994</v>
          </cell>
        </row>
        <row r="323">
          <cell r="B323">
            <v>17</v>
          </cell>
          <cell r="C323" t="str">
            <v>РIВНЕНСЬКА ОБЛАСТЬ</v>
          </cell>
          <cell r="D323">
            <v>293054</v>
          </cell>
          <cell r="E323" t="str">
            <v>ВIДКРИТЕ АКЦIОНЕРНЕ ТОВАРИСТВО "ВОЛИНЬ-ЦЕМЕНТ"</v>
          </cell>
          <cell r="F323">
            <v>30069.1764</v>
          </cell>
          <cell r="G323">
            <v>30252.923599999998</v>
          </cell>
          <cell r="H323">
            <v>28665.713</v>
          </cell>
          <cell r="I323">
            <v>29163.3649</v>
          </cell>
          <cell r="J323">
            <v>-1089.5587</v>
          </cell>
          <cell r="K323">
            <v>0</v>
          </cell>
          <cell r="L323">
            <v>0</v>
          </cell>
          <cell r="M323">
            <v>573.90975000000003</v>
          </cell>
          <cell r="N323">
            <v>420.2534</v>
          </cell>
        </row>
        <row r="324">
          <cell r="B324">
            <v>17</v>
          </cell>
          <cell r="C324" t="str">
            <v>РIВНЕНСЬКА ОБЛАСТЬ</v>
          </cell>
          <cell r="D324">
            <v>5424874</v>
          </cell>
          <cell r="E324" t="str">
            <v>ЗАКРИТЕ АКЦIОНЕРНЕ ТОВАРИСТВО "ЕЙ-I-ЕС РIВНЕЕНЕРГО"</v>
          </cell>
          <cell r="F324">
            <v>21070.6374</v>
          </cell>
          <cell r="G324">
            <v>21255.219700000001</v>
          </cell>
          <cell r="H324">
            <v>24361.91</v>
          </cell>
          <cell r="I324">
            <v>24284.533299999999</v>
          </cell>
          <cell r="J324">
            <v>3029.3136500000001</v>
          </cell>
          <cell r="K324">
            <v>0</v>
          </cell>
          <cell r="L324">
            <v>0</v>
          </cell>
          <cell r="M324">
            <v>2151.71389</v>
          </cell>
          <cell r="N324">
            <v>-77.376630000000006</v>
          </cell>
        </row>
        <row r="325">
          <cell r="B325">
            <v>17</v>
          </cell>
          <cell r="C325" t="str">
            <v>РIВНЕНСЬКА ОБЛАСТЬ</v>
          </cell>
          <cell r="D325">
            <v>22555135</v>
          </cell>
          <cell r="E325" t="str">
            <v>ЗАКРИТЕ АКЦIОНЕРНЕ ТОВАРИСТВО "КОНСЮМЕРС-СКЛО-ЗОРЯ"</v>
          </cell>
          <cell r="F325">
            <v>17755.517899999999</v>
          </cell>
          <cell r="G325">
            <v>17742.729200000002</v>
          </cell>
          <cell r="H325">
            <v>2168.1995900000002</v>
          </cell>
          <cell r="I325">
            <v>19157.052899999999</v>
          </cell>
          <cell r="J325">
            <v>1414.3237200000001</v>
          </cell>
          <cell r="K325">
            <v>0</v>
          </cell>
          <cell r="L325">
            <v>0</v>
          </cell>
          <cell r="M325">
            <v>16994.206900000001</v>
          </cell>
          <cell r="N325">
            <v>16988.8534</v>
          </cell>
        </row>
        <row r="326">
          <cell r="B326">
            <v>17</v>
          </cell>
          <cell r="C326" t="str">
            <v>РIВНЕНСЬКА ОБЛАСТЬ</v>
          </cell>
          <cell r="D326">
            <v>32358806</v>
          </cell>
          <cell r="E326" t="str">
            <v>ТОВАРИСТВО З ОБМЕЖЕНОЮ ВIДПОВIДАЛЬНIСТЮ "СВИСПАН ЛIМIТЕД"</v>
          </cell>
          <cell r="F326">
            <v>13054.022999999999</v>
          </cell>
          <cell r="G326">
            <v>11890.830599999999</v>
          </cell>
          <cell r="H326">
            <v>8075.4734900000003</v>
          </cell>
          <cell r="I326">
            <v>11533.921</v>
          </cell>
          <cell r="J326">
            <v>-356.90951999999999</v>
          </cell>
          <cell r="K326">
            <v>0</v>
          </cell>
          <cell r="L326">
            <v>-18.327719999999999</v>
          </cell>
          <cell r="M326">
            <v>3502.79378</v>
          </cell>
          <cell r="N326">
            <v>3433.52396</v>
          </cell>
        </row>
        <row r="327">
          <cell r="B327">
            <v>17</v>
          </cell>
          <cell r="C327" t="str">
            <v>РIВНЕНСЬКА ОБЛАСТЬ</v>
          </cell>
          <cell r="D327">
            <v>24175498</v>
          </cell>
          <cell r="E327" t="str">
            <v>ЗАКРИТЕ АКЦIОНЕРНЕ ТОВАРИСТВО "АГРОРЕСУРС"</v>
          </cell>
          <cell r="F327">
            <v>8763.8120500000005</v>
          </cell>
          <cell r="G327">
            <v>8750.9972600000001</v>
          </cell>
          <cell r="H327">
            <v>9177.0802899999999</v>
          </cell>
          <cell r="I327">
            <v>9988.5501299999996</v>
          </cell>
          <cell r="J327">
            <v>1237.55287</v>
          </cell>
          <cell r="K327">
            <v>0</v>
          </cell>
          <cell r="L327">
            <v>0</v>
          </cell>
          <cell r="M327">
            <v>810.22574999999995</v>
          </cell>
          <cell r="N327">
            <v>809.87291000000005</v>
          </cell>
        </row>
        <row r="328">
          <cell r="B328">
            <v>17</v>
          </cell>
          <cell r="C328" t="str">
            <v>РIВНЕНСЬКА ОБЛАСТЬ</v>
          </cell>
          <cell r="D328">
            <v>13990932</v>
          </cell>
          <cell r="E328" t="str">
            <v>ДОЧIРНЄ ПIДПРИЄМСТВО "ПРИКАРПАТЗАХIДТРАНС" ПIВДЕННО-ЗАХIДНОГО ВIДКРИТОГО АКЦIОНЕРНОГО ТОВАРИСТВА ТРУБОПРОВIДНОГО ТРАНСПОРТУ НАФТОПРОДУКТIВ</v>
          </cell>
          <cell r="F328">
            <v>253.80971</v>
          </cell>
          <cell r="G328">
            <v>-1373.3923</v>
          </cell>
          <cell r="H328">
            <v>8658.1438500000004</v>
          </cell>
          <cell r="I328">
            <v>8649.69074</v>
          </cell>
          <cell r="J328">
            <v>10023.083000000001</v>
          </cell>
          <cell r="K328">
            <v>0</v>
          </cell>
          <cell r="L328">
            <v>0</v>
          </cell>
          <cell r="M328">
            <v>739.49145999999996</v>
          </cell>
          <cell r="N328">
            <v>-8.7450500000000009</v>
          </cell>
        </row>
        <row r="329">
          <cell r="B329">
            <v>17</v>
          </cell>
          <cell r="C329" t="str">
            <v>РIВНЕНСЬКА ОБЛАСТЬ</v>
          </cell>
          <cell r="D329">
            <v>3366701</v>
          </cell>
          <cell r="E329" t="str">
            <v>ВIДКРИТЕ АКЦIОНЕРНЕ ТОВАРИСТВО ПО ГАЗОПОСТАЧАННЮ ТА ГАЗИФIКАЦIЇ "РIВНЕГАЗ"</v>
          </cell>
          <cell r="F329">
            <v>7407.0131000000001</v>
          </cell>
          <cell r="G329">
            <v>7371.9252399999996</v>
          </cell>
          <cell r="H329">
            <v>8223.7997099999993</v>
          </cell>
          <cell r="I329">
            <v>8406.3637299999991</v>
          </cell>
          <cell r="J329">
            <v>1034.43849</v>
          </cell>
          <cell r="K329">
            <v>0</v>
          </cell>
          <cell r="L329">
            <v>0</v>
          </cell>
          <cell r="M329">
            <v>228.70991000000001</v>
          </cell>
          <cell r="N329">
            <v>181.50593000000001</v>
          </cell>
        </row>
        <row r="330">
          <cell r="B330">
            <v>17</v>
          </cell>
          <cell r="C330" t="str">
            <v>РIВНЕНСЬКА ОБЛАСТЬ</v>
          </cell>
          <cell r="D330">
            <v>33334990</v>
          </cell>
          <cell r="E330" t="str">
            <v>ТОВАРИСТВО З ОБМЕЖЕНОЮ ВIДПОВIДАЛЬНIСТЮ "ВИСОКОВОЛЬТНИЙ СОЮЗ-УКРАЇНА"</v>
          </cell>
          <cell r="F330">
            <v>3358.8749400000002</v>
          </cell>
          <cell r="G330">
            <v>3358.8749400000002</v>
          </cell>
          <cell r="H330">
            <v>6744.5343999999996</v>
          </cell>
          <cell r="I330">
            <v>7477.9913999999999</v>
          </cell>
          <cell r="J330">
            <v>4119.1164600000002</v>
          </cell>
          <cell r="K330">
            <v>0</v>
          </cell>
          <cell r="L330">
            <v>0</v>
          </cell>
          <cell r="M330">
            <v>733</v>
          </cell>
          <cell r="N330">
            <v>733</v>
          </cell>
        </row>
        <row r="331">
          <cell r="B331">
            <v>17</v>
          </cell>
          <cell r="C331" t="str">
            <v>РIВНЕНСЬКА ОБЛАСТЬ</v>
          </cell>
          <cell r="D331">
            <v>293462</v>
          </cell>
          <cell r="E331" t="str">
            <v>ВIДКРИТЕ АКЦIОНЕРНЕ ТОВАРИСТВО "РОКИТНIВСЬКИЙ СКЛЯНИЙ ЗАВОД"</v>
          </cell>
          <cell r="F331">
            <v>7407.1270199999999</v>
          </cell>
          <cell r="G331">
            <v>7285.0447299999996</v>
          </cell>
          <cell r="H331">
            <v>5100.7003000000004</v>
          </cell>
          <cell r="I331">
            <v>6416.1085899999998</v>
          </cell>
          <cell r="J331">
            <v>-868.93614000000002</v>
          </cell>
          <cell r="K331">
            <v>0</v>
          </cell>
          <cell r="L331">
            <v>0</v>
          </cell>
          <cell r="M331">
            <v>1273.69685</v>
          </cell>
          <cell r="N331">
            <v>1273.1143099999999</v>
          </cell>
        </row>
        <row r="332">
          <cell r="B332">
            <v>17</v>
          </cell>
          <cell r="C332" t="str">
            <v>РIВНЕНСЬКА ОБЛАСТЬ</v>
          </cell>
          <cell r="D332">
            <v>375987</v>
          </cell>
          <cell r="E332" t="str">
            <v>ВIДКРИТЕ АКЦIОНЕРНЕ ТОВАРИСТВО "КОСТОПIЛЬСЬКИЙ ЗАВОД ПРОДОВОЛЬЧИХ ТОВАРIВ"</v>
          </cell>
          <cell r="F332">
            <v>5267.3556399999998</v>
          </cell>
          <cell r="G332">
            <v>5283.3295500000004</v>
          </cell>
          <cell r="H332">
            <v>5448.6535000000003</v>
          </cell>
          <cell r="I332">
            <v>5837.5826999999999</v>
          </cell>
          <cell r="J332">
            <v>554.25315000000001</v>
          </cell>
          <cell r="K332">
            <v>0</v>
          </cell>
          <cell r="L332">
            <v>0</v>
          </cell>
          <cell r="M332">
            <v>406.98185999999998</v>
          </cell>
          <cell r="N332">
            <v>388.92921000000001</v>
          </cell>
        </row>
        <row r="333">
          <cell r="B333">
            <v>17</v>
          </cell>
          <cell r="C333" t="str">
            <v>РIВНЕНСЬКА ОБЛАСТЬ</v>
          </cell>
          <cell r="D333">
            <v>30923971</v>
          </cell>
          <cell r="E333" t="str">
            <v>"КОСТОПIЛЬСЬКИЙ ЗАВОД СКЛОВИРОБIВ"</v>
          </cell>
          <cell r="F333">
            <v>8822.9139699999996</v>
          </cell>
          <cell r="G333">
            <v>8806.6819200000009</v>
          </cell>
          <cell r="H333">
            <v>5258.6453799999999</v>
          </cell>
          <cell r="I333">
            <v>5277.3474399999996</v>
          </cell>
          <cell r="J333">
            <v>-3529.3344999999999</v>
          </cell>
          <cell r="K333">
            <v>0</v>
          </cell>
          <cell r="L333">
            <v>0</v>
          </cell>
          <cell r="M333">
            <v>10.322100000000001</v>
          </cell>
          <cell r="N333">
            <v>5.2556000000000003</v>
          </cell>
        </row>
        <row r="334">
          <cell r="B334">
            <v>17</v>
          </cell>
          <cell r="C334" t="str">
            <v>РIВНЕНСЬКА ОБЛАСТЬ</v>
          </cell>
          <cell r="D334">
            <v>213434</v>
          </cell>
          <cell r="E334" t="str">
            <v>ВIДКРИТЕ АКЦIОНЕРНЕ ТОВАРИСТВО "РIВНЕНСЬКИЙ ЗАВОД ВИСОКОВОЛЬТНОI АПАРАТУРИ"</v>
          </cell>
          <cell r="F334">
            <v>8496.7167700000009</v>
          </cell>
          <cell r="G334">
            <v>7767.7850200000003</v>
          </cell>
          <cell r="H334">
            <v>4984.2812199999998</v>
          </cell>
          <cell r="I334">
            <v>4998.6787100000001</v>
          </cell>
          <cell r="J334">
            <v>-2769.1062999999999</v>
          </cell>
          <cell r="K334">
            <v>0</v>
          </cell>
          <cell r="L334">
            <v>0</v>
          </cell>
          <cell r="M334">
            <v>0.38955000000000001</v>
          </cell>
          <cell r="N334">
            <v>0.38219999999999998</v>
          </cell>
        </row>
        <row r="335">
          <cell r="B335">
            <v>17</v>
          </cell>
          <cell r="C335" t="str">
            <v>РIВНЕНСЬКА ОБЛАСТЬ</v>
          </cell>
          <cell r="D335">
            <v>26259563</v>
          </cell>
          <cell r="E335" t="str">
            <v>УПРАВЛIННЯ КОМУНАЛЬНОЮ ВЛАСНIСТЮ ВИКОНАВЧОГО КОМIТЕТУ РIВНЕНСЬКОЇ МIСЬКОЇ РАДИ</v>
          </cell>
          <cell r="F335">
            <v>1694.6415</v>
          </cell>
          <cell r="G335">
            <v>2000.67093</v>
          </cell>
          <cell r="H335">
            <v>1909.2356199999999</v>
          </cell>
          <cell r="I335">
            <v>4813.4808300000004</v>
          </cell>
          <cell r="J335">
            <v>2812.8099000000002</v>
          </cell>
          <cell r="K335">
            <v>0</v>
          </cell>
          <cell r="L335">
            <v>0</v>
          </cell>
          <cell r="M335">
            <v>3237.0182799999998</v>
          </cell>
          <cell r="N335">
            <v>2904.24521</v>
          </cell>
        </row>
        <row r="336">
          <cell r="B336">
            <v>17</v>
          </cell>
          <cell r="C336" t="str">
            <v>РIВНЕНСЬКА ОБЛАСТЬ</v>
          </cell>
          <cell r="D336">
            <v>31994540</v>
          </cell>
          <cell r="E336" t="str">
            <v>ДОЧIРНЄ ПIДПРИЄМСТВО "РIВНЕНСЬКИЙ ОБЛАВТОДОР" ВIДКРИТОГО АКЦIОНЕРНОГО ТОВАРИСТВА "ДЕРЖАВНА АКЦIОНЕРНА КОМПАНIЯ "АВТОМОБIЛЬНI ДОРОГИ УКРАЇНИ"</v>
          </cell>
          <cell r="F336">
            <v>4253.1680200000001</v>
          </cell>
          <cell r="G336">
            <v>5171.1459199999999</v>
          </cell>
          <cell r="H336">
            <v>4377.8786799999998</v>
          </cell>
          <cell r="I336">
            <v>4383.3834500000003</v>
          </cell>
          <cell r="J336">
            <v>-787.76247000000001</v>
          </cell>
          <cell r="K336">
            <v>0</v>
          </cell>
          <cell r="L336">
            <v>0</v>
          </cell>
          <cell r="M336">
            <v>104.2338</v>
          </cell>
          <cell r="N336">
            <v>-49.19106</v>
          </cell>
        </row>
        <row r="337">
          <cell r="B337">
            <v>17</v>
          </cell>
          <cell r="C337" t="str">
            <v>РIВНЕНСЬКА ОБЛАСТЬ</v>
          </cell>
          <cell r="D337">
            <v>32404265</v>
          </cell>
          <cell r="E337" t="str">
            <v>ТОВАРИСТВО З ОБМЕЖЕНОЮ ВIДПОВIДАЛЬНIСТЮ "КЛЕСIВСЬКИЙ КАР'ЄР НЕРУДНИХ КОПАЛИН "ТЕХНОБУД"</v>
          </cell>
          <cell r="F337">
            <v>3929.7929800000002</v>
          </cell>
          <cell r="G337">
            <v>3912.5140900000001</v>
          </cell>
          <cell r="H337">
            <v>4226.1282099999999</v>
          </cell>
          <cell r="I337">
            <v>4317.4814399999996</v>
          </cell>
          <cell r="J337">
            <v>404.96735000000001</v>
          </cell>
          <cell r="K337">
            <v>0</v>
          </cell>
          <cell r="L337">
            <v>0</v>
          </cell>
          <cell r="M337">
            <v>243.18423000000001</v>
          </cell>
          <cell r="N337">
            <v>91.352170000000001</v>
          </cell>
        </row>
        <row r="338">
          <cell r="B338">
            <v>17</v>
          </cell>
          <cell r="C338" t="str">
            <v>РIВНЕНСЬКА ОБЛАСТЬ</v>
          </cell>
          <cell r="D338">
            <v>25321716</v>
          </cell>
          <cell r="E338" t="str">
            <v>КОМУНАЛЬНЕ ПIДПРИЄМСТВО КОМУНАЛЬНЕ ТЕПЛОПОСТАЧАЮЧЕ ПIДПРИЄМСТВО "КОМУНЕНЕРГIЯ"</v>
          </cell>
          <cell r="F338">
            <v>5074.41219</v>
          </cell>
          <cell r="G338">
            <v>4988.2403000000004</v>
          </cell>
          <cell r="H338">
            <v>6625.8159500000002</v>
          </cell>
          <cell r="I338">
            <v>3393.0973300000001</v>
          </cell>
          <cell r="J338">
            <v>-1595.143</v>
          </cell>
          <cell r="K338">
            <v>5573.8119699999997</v>
          </cell>
          <cell r="L338">
            <v>855.22551999999996</v>
          </cell>
          <cell r="M338">
            <v>23.658799999999999</v>
          </cell>
          <cell r="N338">
            <v>23.513549999999999</v>
          </cell>
        </row>
        <row r="339">
          <cell r="B339">
            <v>17</v>
          </cell>
          <cell r="C339" t="str">
            <v>РIВНЕНСЬКА ОБЛАСТЬ</v>
          </cell>
          <cell r="D339">
            <v>30256035</v>
          </cell>
          <cell r="E339" t="str">
            <v>ДОЧIРНЄ ПIДПРИЄМСТВО "РАЙЗ-АГРОТЕХНIКА"</v>
          </cell>
          <cell r="F339">
            <v>1619.7007799999999</v>
          </cell>
          <cell r="G339">
            <v>1802.0617099999999</v>
          </cell>
          <cell r="H339">
            <v>3491.4108900000001</v>
          </cell>
          <cell r="I339">
            <v>3364.0173</v>
          </cell>
          <cell r="J339">
            <v>1561.95559</v>
          </cell>
          <cell r="K339">
            <v>0</v>
          </cell>
          <cell r="L339">
            <v>0</v>
          </cell>
          <cell r="M339">
            <v>72.182469999999995</v>
          </cell>
          <cell r="N339">
            <v>-129.83233999999999</v>
          </cell>
        </row>
        <row r="340">
          <cell r="B340">
            <v>17</v>
          </cell>
          <cell r="C340" t="str">
            <v>РIВНЕНСЬКА ОБЛАСТЬ</v>
          </cell>
          <cell r="D340">
            <v>3361678</v>
          </cell>
          <cell r="E340" t="str">
            <v>РIВНЕНСЬКЕ ОБЛАСНЕ ВИРОБНИЧЕ КОМУНАЛЬНЕ ПIДПРИЄМСТВО ВОДОПРОВIДНО-КАНАЛIЗАЦIЙНОГО ГОСПОДАРСТВА "РIВНЕОБЛВОДОКАНАЛ"</v>
          </cell>
          <cell r="F340">
            <v>1104.4115899999999</v>
          </cell>
          <cell r="G340">
            <v>1119.7608</v>
          </cell>
          <cell r="H340">
            <v>2832.10599</v>
          </cell>
          <cell r="I340">
            <v>3299.5678600000001</v>
          </cell>
          <cell r="J340">
            <v>2179.8070600000001</v>
          </cell>
          <cell r="K340">
            <v>0</v>
          </cell>
          <cell r="L340">
            <v>0</v>
          </cell>
          <cell r="M340">
            <v>429.30241999999998</v>
          </cell>
          <cell r="N340">
            <v>416.35881000000001</v>
          </cell>
        </row>
        <row r="341">
          <cell r="B341">
            <v>17</v>
          </cell>
          <cell r="C341" t="str">
            <v>РIВНЕНСЬКА ОБЛАСТЬ</v>
          </cell>
          <cell r="D341">
            <v>992836</v>
          </cell>
          <cell r="E341" t="str">
            <v>ДЕРЖАВНЕ ПIДПРИЄМСТВО "САРНЕНСЬКЕ ЛIСОВЕ ГОСПОДАРСТВО"</v>
          </cell>
          <cell r="F341">
            <v>1929.8049699999999</v>
          </cell>
          <cell r="G341">
            <v>1929.8051499999999</v>
          </cell>
          <cell r="H341">
            <v>3153.1841199999999</v>
          </cell>
          <cell r="I341">
            <v>3253.9477299999999</v>
          </cell>
          <cell r="J341">
            <v>1324.14258</v>
          </cell>
          <cell r="K341">
            <v>0</v>
          </cell>
          <cell r="L341">
            <v>0</v>
          </cell>
          <cell r="M341">
            <v>100.55279</v>
          </cell>
          <cell r="N341">
            <v>100.48065</v>
          </cell>
        </row>
        <row r="342">
          <cell r="B342">
            <v>18</v>
          </cell>
          <cell r="C342" t="str">
            <v>СУМСЬКА ОБЛАСТЬ</v>
          </cell>
          <cell r="D342">
            <v>431215785</v>
          </cell>
          <cell r="E342" t="str">
            <v>ДОГОВIР ПРО СПIЛЬНУ ДIЯЛЬНIСТЬ НГВУ "ОХТИРКАНАФТОГАЗ" ВАТ "УКРНАФТА"N 35/78</v>
          </cell>
          <cell r="F342">
            <v>70176.110400000005</v>
          </cell>
          <cell r="G342">
            <v>72919.016099999993</v>
          </cell>
          <cell r="H342">
            <v>116370.985</v>
          </cell>
          <cell r="I342">
            <v>125894.448</v>
          </cell>
          <cell r="J342">
            <v>52975.431799999998</v>
          </cell>
          <cell r="K342">
            <v>0</v>
          </cell>
          <cell r="L342">
            <v>0</v>
          </cell>
          <cell r="M342">
            <v>12771.5185</v>
          </cell>
          <cell r="N342">
            <v>9523.4631900000004</v>
          </cell>
        </row>
        <row r="343">
          <cell r="B343">
            <v>18</v>
          </cell>
          <cell r="C343" t="str">
            <v>СУМСЬКА ОБЛАСТЬ</v>
          </cell>
          <cell r="D343">
            <v>5398533</v>
          </cell>
          <cell r="E343" t="str">
            <v>НАФТОГАЗОВИДОБУВНЕ УПРАВЛIННЯ "ОХТИРКАНАФТОГАЗ" ВIДКРИТОГО АКЦIОНЕРНОГО ТОВАРИСТВА "УКРНАФТА"</v>
          </cell>
          <cell r="F343">
            <v>322054.39199999999</v>
          </cell>
          <cell r="G343">
            <v>322199.01899999997</v>
          </cell>
          <cell r="H343">
            <v>92780.002299999993</v>
          </cell>
          <cell r="I343">
            <v>103243.92</v>
          </cell>
          <cell r="J343">
            <v>-218955.1</v>
          </cell>
          <cell r="K343">
            <v>0</v>
          </cell>
          <cell r="L343">
            <v>0</v>
          </cell>
          <cell r="M343">
            <v>13183.397499999999</v>
          </cell>
          <cell r="N343">
            <v>10463.9177</v>
          </cell>
        </row>
        <row r="344">
          <cell r="B344">
            <v>18</v>
          </cell>
          <cell r="C344" t="str">
            <v>СУМСЬКА ОБЛАСТЬ</v>
          </cell>
          <cell r="D344">
            <v>382220</v>
          </cell>
          <cell r="E344" t="str">
            <v>ЗАКРИТЕ АКЦIОНЕРНЕ ТОВАРИСТВО "КРАФТ ФУДЗ УКРАЇНА"</v>
          </cell>
          <cell r="F344">
            <v>43461.813099999999</v>
          </cell>
          <cell r="G344">
            <v>43474.032899999998</v>
          </cell>
          <cell r="H344">
            <v>51944.773200000003</v>
          </cell>
          <cell r="I344">
            <v>57668.8442</v>
          </cell>
          <cell r="J344">
            <v>14194.811299999999</v>
          </cell>
          <cell r="K344">
            <v>0</v>
          </cell>
          <cell r="L344">
            <v>0</v>
          </cell>
          <cell r="M344">
            <v>5761.4057199999997</v>
          </cell>
          <cell r="N344">
            <v>5712.3899799999999</v>
          </cell>
        </row>
        <row r="345">
          <cell r="B345">
            <v>18</v>
          </cell>
          <cell r="C345" t="str">
            <v>СУМСЬКА ОБЛАСТЬ</v>
          </cell>
          <cell r="D345">
            <v>31162928</v>
          </cell>
          <cell r="E345" t="str">
            <v>ТОВАРИСТВО З ОБМЕЖЕНОЮ ВIДПОВIДАЛЬНIСТЮ "ГОРОБИНА"</v>
          </cell>
          <cell r="F345">
            <v>29185.705600000001</v>
          </cell>
          <cell r="G345">
            <v>32583.542700000002</v>
          </cell>
          <cell r="H345">
            <v>30770.644499999999</v>
          </cell>
          <cell r="I345">
            <v>33363.385000000002</v>
          </cell>
          <cell r="J345">
            <v>779.84226999999998</v>
          </cell>
          <cell r="K345">
            <v>0</v>
          </cell>
          <cell r="L345">
            <v>0</v>
          </cell>
          <cell r="M345">
            <v>10220.6039</v>
          </cell>
          <cell r="N345">
            <v>2342.73146</v>
          </cell>
        </row>
        <row r="346">
          <cell r="B346">
            <v>18</v>
          </cell>
          <cell r="C346" t="str">
            <v>СУМСЬКА ОБЛАСТЬ</v>
          </cell>
          <cell r="D346">
            <v>23293513</v>
          </cell>
          <cell r="E346" t="str">
            <v>ВIДКРИТЕ АКЦIОНЕРНЕ ТОВАРИСТВО "СУМИОБЛЕНЕРГО"</v>
          </cell>
          <cell r="F346">
            <v>21318.3472</v>
          </cell>
          <cell r="G346">
            <v>21187.852699999999</v>
          </cell>
          <cell r="H346">
            <v>19260.117099999999</v>
          </cell>
          <cell r="I346">
            <v>20772.944800000001</v>
          </cell>
          <cell r="J346">
            <v>-414.90784000000002</v>
          </cell>
          <cell r="K346">
            <v>0</v>
          </cell>
          <cell r="L346">
            <v>0</v>
          </cell>
          <cell r="M346">
            <v>1515.02791</v>
          </cell>
          <cell r="N346">
            <v>1512.82772</v>
          </cell>
        </row>
        <row r="347">
          <cell r="B347">
            <v>18</v>
          </cell>
          <cell r="C347" t="str">
            <v>СУМСЬКА ОБЛАСТЬ</v>
          </cell>
          <cell r="D347">
            <v>14022407</v>
          </cell>
          <cell r="E347" t="str">
            <v>ЗАКРИТЕ АКЦIОНЕРНЕ ТОВАРИСТВО "ТЕХНОЛОГIЯ"</v>
          </cell>
          <cell r="F347">
            <v>9334.3414300000004</v>
          </cell>
          <cell r="G347">
            <v>8656.3788499999991</v>
          </cell>
          <cell r="H347">
            <v>18716.871599999999</v>
          </cell>
          <cell r="I347">
            <v>19305.795099999999</v>
          </cell>
          <cell r="J347">
            <v>10649.4162</v>
          </cell>
          <cell r="K347">
            <v>0</v>
          </cell>
          <cell r="L347">
            <v>0</v>
          </cell>
          <cell r="M347">
            <v>210.68476999999999</v>
          </cell>
          <cell r="N347">
            <v>210.25208000000001</v>
          </cell>
        </row>
        <row r="348">
          <cell r="B348">
            <v>18</v>
          </cell>
          <cell r="C348" t="str">
            <v>СУМСЬКА ОБЛАСТЬ</v>
          </cell>
          <cell r="D348">
            <v>137041</v>
          </cell>
          <cell r="E348" t="str">
            <v>КАЧАНIВСЬКИЙ ГАЗОПЕРЕРОБНИЙ ЗАВОД ВIДКРИТОГО АКЦIОНЕРНОГО ТОВАРИСТВА "УКРНАФТА"</v>
          </cell>
          <cell r="F348">
            <v>15222.0545</v>
          </cell>
          <cell r="G348">
            <v>15237.474899999999</v>
          </cell>
          <cell r="H348">
            <v>15959.8395</v>
          </cell>
          <cell r="I348">
            <v>17241.159800000001</v>
          </cell>
          <cell r="J348">
            <v>2003.6849299999999</v>
          </cell>
          <cell r="K348">
            <v>0</v>
          </cell>
          <cell r="L348">
            <v>0</v>
          </cell>
          <cell r="M348">
            <v>1330.28755</v>
          </cell>
          <cell r="N348">
            <v>1281.3202900000001</v>
          </cell>
        </row>
        <row r="349">
          <cell r="B349">
            <v>18</v>
          </cell>
          <cell r="C349" t="str">
            <v>СУМСЬКА ОБЛАСТЬ</v>
          </cell>
          <cell r="D349">
            <v>375208</v>
          </cell>
          <cell r="E349" t="str">
            <v>ДЕРЖАВНЕ ПIДПРИЄМСТВО"НАУМIВСЬКИЙ СПИРТОВИЙ ЗАВОД"</v>
          </cell>
          <cell r="F349">
            <v>4998.2749599999997</v>
          </cell>
          <cell r="G349">
            <v>4932.8806800000002</v>
          </cell>
          <cell r="H349">
            <v>12474.9419</v>
          </cell>
          <cell r="I349">
            <v>13319.0985</v>
          </cell>
          <cell r="J349">
            <v>8386.2178600000007</v>
          </cell>
          <cell r="K349">
            <v>0</v>
          </cell>
          <cell r="L349">
            <v>0</v>
          </cell>
          <cell r="M349">
            <v>451.02190999999999</v>
          </cell>
          <cell r="N349">
            <v>450.22908999999999</v>
          </cell>
        </row>
        <row r="350">
          <cell r="B350">
            <v>18</v>
          </cell>
          <cell r="C350" t="str">
            <v>СУМСЬКА ОБЛАСТЬ</v>
          </cell>
          <cell r="D350">
            <v>3352432</v>
          </cell>
          <cell r="E350" t="str">
            <v>ВIДКРИТЕ АКЦIОНЕРНЕ ТОВАРИСТВО ПО ГАЗОПОСТАЧАННЮ ТА ГАЗИФIКАЦIЇ "СУМИГАЗ"</v>
          </cell>
          <cell r="F350">
            <v>9363.1387200000008</v>
          </cell>
          <cell r="G350">
            <v>9332.8615100000006</v>
          </cell>
          <cell r="H350">
            <v>10230.265600000001</v>
          </cell>
          <cell r="I350">
            <v>12819.793100000001</v>
          </cell>
          <cell r="J350">
            <v>3486.9316199999998</v>
          </cell>
          <cell r="K350">
            <v>0</v>
          </cell>
          <cell r="L350">
            <v>0</v>
          </cell>
          <cell r="M350">
            <v>2577.7790500000001</v>
          </cell>
          <cell r="N350">
            <v>2556.2952100000002</v>
          </cell>
        </row>
        <row r="351">
          <cell r="B351">
            <v>18</v>
          </cell>
          <cell r="C351" t="str">
            <v>СУМСЬКА ОБЛАСТЬ</v>
          </cell>
          <cell r="D351">
            <v>14314452</v>
          </cell>
          <cell r="E351" t="str">
            <v>ШОСТКИНСЬКИЙ КАЗЕННИЙ ЗАВОД "IМПУЛЬС"</v>
          </cell>
          <cell r="F351">
            <v>7920.3373300000003</v>
          </cell>
          <cell r="G351">
            <v>7926.7636300000004</v>
          </cell>
          <cell r="H351">
            <v>10133.5985</v>
          </cell>
          <cell r="I351">
            <v>11552.6962</v>
          </cell>
          <cell r="J351">
            <v>3625.9325899999999</v>
          </cell>
          <cell r="K351">
            <v>0</v>
          </cell>
          <cell r="L351">
            <v>0</v>
          </cell>
          <cell r="M351">
            <v>1428.9048499999999</v>
          </cell>
          <cell r="N351">
            <v>1419.09771</v>
          </cell>
        </row>
        <row r="352">
          <cell r="B352">
            <v>18</v>
          </cell>
          <cell r="C352" t="str">
            <v>СУМСЬКА ОБЛАСТЬ</v>
          </cell>
          <cell r="D352">
            <v>21127532</v>
          </cell>
          <cell r="E352" t="str">
            <v>СПIЛЬНЕ УКРАЇНСЬКО-БIЛОРУСЬКЕ ПIДПРИЄМСТВО "УКРТЕХНОСИНТЕЗ" У ФОРМI ТОВАРИСТВА З ОБМЕЖЕНОЮ ВIДПОВIДАЛЬНIСТЮ</v>
          </cell>
          <cell r="F352">
            <v>2796.98927</v>
          </cell>
          <cell r="G352">
            <v>2700.6215699999998</v>
          </cell>
          <cell r="H352">
            <v>6407.27538</v>
          </cell>
          <cell r="I352">
            <v>9000.3234100000009</v>
          </cell>
          <cell r="J352">
            <v>6299.7018399999997</v>
          </cell>
          <cell r="K352">
            <v>0</v>
          </cell>
          <cell r="L352">
            <v>0</v>
          </cell>
          <cell r="M352">
            <v>2598.9252900000001</v>
          </cell>
          <cell r="N352">
            <v>2438.7779599999999</v>
          </cell>
        </row>
        <row r="353">
          <cell r="B353">
            <v>18</v>
          </cell>
          <cell r="C353" t="str">
            <v>СУМСЬКА ОБЛАСТЬ</v>
          </cell>
          <cell r="D353">
            <v>3352455</v>
          </cell>
          <cell r="E353" t="str">
            <v>КОМУНАЛЬНЕ ПIДПРИЄМСТВО "МIСЬКВОДОКАНАЛ" СУМСЬКОЇ МIСЬКОЇ РАДИ</v>
          </cell>
          <cell r="F353">
            <v>2349.0590999999999</v>
          </cell>
          <cell r="G353">
            <v>1454.35076</v>
          </cell>
          <cell r="H353">
            <v>4949.7385700000004</v>
          </cell>
          <cell r="I353">
            <v>6019.4924099999998</v>
          </cell>
          <cell r="J353">
            <v>4565.1416499999996</v>
          </cell>
          <cell r="K353">
            <v>0</v>
          </cell>
          <cell r="L353">
            <v>-960.65326000000005</v>
          </cell>
          <cell r="M353">
            <v>8.4608600000000003</v>
          </cell>
          <cell r="N353">
            <v>-1.23295</v>
          </cell>
        </row>
        <row r="354">
          <cell r="B354">
            <v>18</v>
          </cell>
          <cell r="C354" t="str">
            <v>СУМСЬКА ОБЛАСТЬ</v>
          </cell>
          <cell r="D354">
            <v>447103</v>
          </cell>
          <cell r="E354" t="str">
            <v>ВIДКРИТЕ АКЦIОНЕРНЕ ТОВАРИСТВО "ШОСТКИНСЬКИЙ МIСЬКМОЛКОМБIНАТ"</v>
          </cell>
          <cell r="F354">
            <v>7758.0789100000002</v>
          </cell>
          <cell r="G354">
            <v>7773.6599699999997</v>
          </cell>
          <cell r="H354">
            <v>5665.69002</v>
          </cell>
          <cell r="I354">
            <v>5889.4811900000004</v>
          </cell>
          <cell r="J354">
            <v>-1884.1787999999999</v>
          </cell>
          <cell r="K354">
            <v>0</v>
          </cell>
          <cell r="L354">
            <v>0</v>
          </cell>
          <cell r="M354">
            <v>228.40477999999999</v>
          </cell>
          <cell r="N354">
            <v>223.22945999999999</v>
          </cell>
        </row>
        <row r="355">
          <cell r="B355">
            <v>18</v>
          </cell>
          <cell r="C355" t="str">
            <v>СУМСЬКА ОБЛАСТЬ</v>
          </cell>
          <cell r="D355">
            <v>31931024</v>
          </cell>
          <cell r="E355" t="str">
            <v>ДОЧIРНЄ ПIДПРИЄМСТВО "СУМСЬКИЙ ОБЛАВТОДОР" ВIДКРИТОГО АКЦIОНЕРНОГО ТОВАРИСТВА "ДЕРЖАВНА АКЦIОНЕРНА КОМПАНIЯ "АВТОМОБIЛЬНI ДОРОГИ УКРАЇНИ"</v>
          </cell>
          <cell r="F355">
            <v>4896.8623200000002</v>
          </cell>
          <cell r="G355">
            <v>4908.50893</v>
          </cell>
          <cell r="H355">
            <v>4946.9355699999996</v>
          </cell>
          <cell r="I355">
            <v>5300.47192</v>
          </cell>
          <cell r="J355">
            <v>391.96298999999999</v>
          </cell>
          <cell r="K355">
            <v>0</v>
          </cell>
          <cell r="L355">
            <v>0</v>
          </cell>
          <cell r="M355">
            <v>307.5874</v>
          </cell>
          <cell r="N355">
            <v>281.5018</v>
          </cell>
        </row>
        <row r="356">
          <cell r="B356">
            <v>18</v>
          </cell>
          <cell r="C356" t="str">
            <v>СУМСЬКА ОБЛАСТЬ</v>
          </cell>
          <cell r="D356">
            <v>374522</v>
          </cell>
          <cell r="E356" t="str">
            <v>ВIДКРИТЕ АКЦIОНЕРНЕ ТОВАРИСТВО "СУМСЬКИЙ ХЛIБОКОМБIНАТ"</v>
          </cell>
          <cell r="F356">
            <v>2521.0942</v>
          </cell>
          <cell r="G356">
            <v>2513.39426</v>
          </cell>
          <cell r="H356">
            <v>4754.7946199999997</v>
          </cell>
          <cell r="I356">
            <v>4999.8389699999998</v>
          </cell>
          <cell r="J356">
            <v>2486.4447100000002</v>
          </cell>
          <cell r="K356">
            <v>0</v>
          </cell>
          <cell r="L356">
            <v>0</v>
          </cell>
          <cell r="M356">
            <v>269.40609999999998</v>
          </cell>
          <cell r="N356">
            <v>245.04435000000001</v>
          </cell>
        </row>
        <row r="357">
          <cell r="B357">
            <v>18</v>
          </cell>
          <cell r="C357" t="str">
            <v>СУМСЬКА ОБЛАСТЬ</v>
          </cell>
          <cell r="D357">
            <v>12602750</v>
          </cell>
          <cell r="E357" t="str">
            <v>ДЕРЖАВНЕ ПIДПРИЄМСТВО МIНIСТЕРСТВА ОБОРОНИ УКРАЇНИ "КОНОТОПСЬКИЙ АВIАРЕМОНТНИЙ ЗАВОД "АВIАКОН"</v>
          </cell>
          <cell r="F357">
            <v>5464.2300599999999</v>
          </cell>
          <cell r="G357">
            <v>6655.7014200000003</v>
          </cell>
          <cell r="H357">
            <v>4892.9782999999998</v>
          </cell>
          <cell r="I357">
            <v>4473.9591700000001</v>
          </cell>
          <cell r="J357">
            <v>-2181.7422999999999</v>
          </cell>
          <cell r="K357">
            <v>0</v>
          </cell>
          <cell r="L357">
            <v>0</v>
          </cell>
          <cell r="M357">
            <v>802.68357000000003</v>
          </cell>
          <cell r="N357">
            <v>-419.01913000000002</v>
          </cell>
        </row>
        <row r="358">
          <cell r="B358">
            <v>18</v>
          </cell>
          <cell r="C358" t="str">
            <v>СУМСЬКА ОБЛАСТЬ</v>
          </cell>
          <cell r="D358">
            <v>220434</v>
          </cell>
          <cell r="E358" t="str">
            <v>ВIДКРИТЕ АКЦIОНЕРНЕ ТОВАРИСТВО "НАУКОВО-ВИРОБНИЧЕ АКЦIОНЕРНЕ ТОВАРИСТВО "ВНДIКОМПРЕСОРМАШ"</v>
          </cell>
          <cell r="F358">
            <v>471.98565000000002</v>
          </cell>
          <cell r="G358">
            <v>472.15197999999998</v>
          </cell>
          <cell r="H358">
            <v>3912.2056699999998</v>
          </cell>
          <cell r="I358">
            <v>4045.2921000000001</v>
          </cell>
          <cell r="J358">
            <v>3573.14012</v>
          </cell>
          <cell r="K358">
            <v>0</v>
          </cell>
          <cell r="L358">
            <v>0</v>
          </cell>
          <cell r="M358">
            <v>34.420929999999998</v>
          </cell>
          <cell r="N358">
            <v>33.38946</v>
          </cell>
        </row>
        <row r="359">
          <cell r="B359">
            <v>18</v>
          </cell>
          <cell r="C359" t="str">
            <v>СУМСЬКА ОБЛАСТЬ</v>
          </cell>
          <cell r="D359">
            <v>14019428</v>
          </cell>
          <cell r="E359" t="str">
            <v>СУМСЬКЕ РАЙОННЕ НАФТОПРОВIДНЕ УПРАВЛIННЯ ФIЛIЇ "ПРИДНIПРОВСЬКI МАГIСТРАЛЬНI НАФТОПРОВОДИ" ВIДКРИТОГО АКЦIОНЕРНОГО ТОВАРИСТВА "УКРТРАНСНАФТА"</v>
          </cell>
          <cell r="F359">
            <v>3349.9071899999999</v>
          </cell>
          <cell r="G359">
            <v>3.74078</v>
          </cell>
          <cell r="H359">
            <v>5103.9147400000002</v>
          </cell>
          <cell r="I359">
            <v>3947.00549</v>
          </cell>
          <cell r="J359">
            <v>3943.2647099999999</v>
          </cell>
          <cell r="K359">
            <v>0</v>
          </cell>
          <cell r="L359">
            <v>0</v>
          </cell>
          <cell r="M359">
            <v>0.14008999999999999</v>
          </cell>
          <cell r="N359">
            <v>-1156.9093</v>
          </cell>
        </row>
        <row r="360">
          <cell r="B360">
            <v>18</v>
          </cell>
          <cell r="C360" t="str">
            <v>СУМСЬКА ОБЛАСТЬ</v>
          </cell>
          <cell r="D360">
            <v>992941</v>
          </cell>
          <cell r="E360" t="str">
            <v>ДЕРЖАВНЕ ПIДПРИЄМСТВО "ЛЕБЕДИНСЬКЕ ЛIСОВЕ ГОСПОДАРСТВО"</v>
          </cell>
          <cell r="F360">
            <v>867.29594999999995</v>
          </cell>
          <cell r="G360">
            <v>858.06505000000004</v>
          </cell>
          <cell r="H360">
            <v>2691.1424099999999</v>
          </cell>
          <cell r="I360">
            <v>3534.8351299999999</v>
          </cell>
          <cell r="J360">
            <v>2676.7700799999998</v>
          </cell>
          <cell r="K360">
            <v>0</v>
          </cell>
          <cell r="L360">
            <v>0</v>
          </cell>
          <cell r="M360">
            <v>917.80782999999997</v>
          </cell>
          <cell r="N360">
            <v>846.69070999999997</v>
          </cell>
        </row>
        <row r="361">
          <cell r="B361">
            <v>18</v>
          </cell>
          <cell r="C361" t="str">
            <v>СУМСЬКА ОБЛАСТЬ</v>
          </cell>
          <cell r="D361">
            <v>560241667</v>
          </cell>
          <cell r="E361" t="str">
            <v>ДОГОВIР ПРО СУМIСНУ ДIЯЛЬНIСТЬ "НГВУ "ОХТИРКАНАФТОГАЗ"</v>
          </cell>
          <cell r="F361">
            <v>2357.0395800000001</v>
          </cell>
          <cell r="G361">
            <v>2053.5525899999998</v>
          </cell>
          <cell r="H361">
            <v>3462.9481500000002</v>
          </cell>
          <cell r="I361">
            <v>3494.5001600000001</v>
          </cell>
          <cell r="J361">
            <v>1440.94757</v>
          </cell>
          <cell r="K361">
            <v>0</v>
          </cell>
          <cell r="L361">
            <v>0</v>
          </cell>
          <cell r="M361">
            <v>485.85608999999999</v>
          </cell>
          <cell r="N361">
            <v>31.552009999999999</v>
          </cell>
        </row>
        <row r="362">
          <cell r="B362">
            <v>19</v>
          </cell>
          <cell r="C362" t="str">
            <v>ТЕРНОПIЛЬСЬКА ОБЛАСТЬ</v>
          </cell>
          <cell r="D362">
            <v>31273638</v>
          </cell>
          <cell r="E362" t="str">
            <v>ЗАКРИТЕ АКЦIОНЕРНЕ ТОВАРИСТВО "ШУСТОВ-СПИРТ"</v>
          </cell>
          <cell r="F362">
            <v>23129.072400000001</v>
          </cell>
          <cell r="G362">
            <v>25409.952000000001</v>
          </cell>
          <cell r="H362">
            <v>24102.0625</v>
          </cell>
          <cell r="I362">
            <v>25207.969799999999</v>
          </cell>
          <cell r="J362">
            <v>-201.98220000000001</v>
          </cell>
          <cell r="K362">
            <v>0</v>
          </cell>
          <cell r="L362">
            <v>0</v>
          </cell>
          <cell r="M362">
            <v>8046.6247400000002</v>
          </cell>
          <cell r="N362">
            <v>605.90736000000004</v>
          </cell>
        </row>
        <row r="363">
          <cell r="B363">
            <v>19</v>
          </cell>
          <cell r="C363" t="str">
            <v>ТЕРНОПIЛЬСЬКА ОБЛАСТЬ</v>
          </cell>
          <cell r="D363">
            <v>130725</v>
          </cell>
          <cell r="E363" t="str">
            <v>ВIДКРИТЕ АКЦIОНЕРНЕ ТОВАРИСТВО "ТЕРНОПIЛЬОБЛЕНЕРГО"</v>
          </cell>
          <cell r="F363">
            <v>15177.1723</v>
          </cell>
          <cell r="G363">
            <v>15149.1451</v>
          </cell>
          <cell r="H363">
            <v>12568.795400000001</v>
          </cell>
          <cell r="I363">
            <v>12629.753500000001</v>
          </cell>
          <cell r="J363">
            <v>-2519.3915999999999</v>
          </cell>
          <cell r="K363">
            <v>0</v>
          </cell>
          <cell r="L363">
            <v>0</v>
          </cell>
          <cell r="M363">
            <v>46.508339999999997</v>
          </cell>
          <cell r="N363">
            <v>45.727359999999997</v>
          </cell>
        </row>
        <row r="364">
          <cell r="B364">
            <v>19</v>
          </cell>
          <cell r="C364" t="str">
            <v>ТЕРНОПIЛЬСЬКА ОБЛАСТЬ</v>
          </cell>
          <cell r="D364">
            <v>375131</v>
          </cell>
          <cell r="E364" t="str">
            <v>ДЕРЖАВНЕ ПIДПРИЄМСТВО МАРИЛIВСЬКИЙ СПИРТОВИЙ ЗАВОД</v>
          </cell>
          <cell r="F364">
            <v>9877.5694299999996</v>
          </cell>
          <cell r="G364">
            <v>9515.7801899999995</v>
          </cell>
          <cell r="H364">
            <v>8263.1638199999998</v>
          </cell>
          <cell r="I364">
            <v>9444.8074400000005</v>
          </cell>
          <cell r="J364">
            <v>-70.972750000000005</v>
          </cell>
          <cell r="K364">
            <v>0</v>
          </cell>
          <cell r="L364">
            <v>0</v>
          </cell>
          <cell r="M364">
            <v>974.86636999999996</v>
          </cell>
          <cell r="N364">
            <v>929.10055</v>
          </cell>
        </row>
        <row r="365">
          <cell r="B365">
            <v>19</v>
          </cell>
          <cell r="C365" t="str">
            <v>ТЕРНОПIЛЬСЬКА ОБЛАСТЬ</v>
          </cell>
          <cell r="D365">
            <v>21139268</v>
          </cell>
          <cell r="E365" t="str">
            <v>ТОВАРИСТВО З ОБМЕЖЕНОЮ ВIДПОВIДАЛЬНIСТЮ "НАТУРПРОДУКТ-ВЕГА"</v>
          </cell>
          <cell r="F365">
            <v>4307.0834500000001</v>
          </cell>
          <cell r="G365">
            <v>4144.1927999999998</v>
          </cell>
          <cell r="H365">
            <v>7823.7895099999996</v>
          </cell>
          <cell r="I365">
            <v>8991.6067999999996</v>
          </cell>
          <cell r="J365">
            <v>4847.4139999999998</v>
          </cell>
          <cell r="K365">
            <v>0</v>
          </cell>
          <cell r="L365">
            <v>0</v>
          </cell>
          <cell r="M365">
            <v>1172.1309699999999</v>
          </cell>
          <cell r="N365">
            <v>1167.7785200000001</v>
          </cell>
        </row>
        <row r="366">
          <cell r="B366">
            <v>19</v>
          </cell>
          <cell r="C366" t="str">
            <v>ТЕРНОПIЛЬСЬКА ОБЛАСТЬ</v>
          </cell>
          <cell r="D366">
            <v>14040960</v>
          </cell>
          <cell r="E366" t="str">
            <v>ДЕРЖАВНЕ НАУКОВО-ТЕХНIЧНЕ ПIДПРИЄМСТВО "ПРОМIНЬ"</v>
          </cell>
          <cell r="F366">
            <v>126.26091</v>
          </cell>
          <cell r="G366">
            <v>45.665619999999997</v>
          </cell>
          <cell r="H366">
            <v>6864.4294900000004</v>
          </cell>
          <cell r="I366">
            <v>8440.5985799999999</v>
          </cell>
          <cell r="J366">
            <v>8394.9329600000001</v>
          </cell>
          <cell r="K366">
            <v>0</v>
          </cell>
          <cell r="L366">
            <v>-80.684359999999998</v>
          </cell>
          <cell r="M366">
            <v>1492.06314</v>
          </cell>
          <cell r="N366">
            <v>1491.86185</v>
          </cell>
        </row>
        <row r="367">
          <cell r="B367">
            <v>19</v>
          </cell>
          <cell r="C367" t="str">
            <v>ТЕРНОПIЛЬСЬКА ОБЛАСТЬ</v>
          </cell>
          <cell r="D367">
            <v>375088</v>
          </cell>
          <cell r="E367" t="str">
            <v>ДЕРЖАВНЕ ПIДПРИЄМСТВО "КОБИЛОВОЛОЦЬКИЙ СПИРТОВИЙ ЗАВОД"</v>
          </cell>
          <cell r="F367">
            <v>4607.4567800000004</v>
          </cell>
          <cell r="G367">
            <v>4619.5823399999999</v>
          </cell>
          <cell r="H367">
            <v>6537.8616700000002</v>
          </cell>
          <cell r="I367">
            <v>7063.0100700000003</v>
          </cell>
          <cell r="J367">
            <v>2443.4277299999999</v>
          </cell>
          <cell r="K367">
            <v>0</v>
          </cell>
          <cell r="L367">
            <v>0</v>
          </cell>
          <cell r="M367">
            <v>241.30052000000001</v>
          </cell>
          <cell r="N367">
            <v>240.18838</v>
          </cell>
        </row>
        <row r="368">
          <cell r="B368">
            <v>19</v>
          </cell>
          <cell r="C368" t="str">
            <v>ТЕРНОПIЛЬСЬКА ОБЛАСТЬ</v>
          </cell>
          <cell r="D368">
            <v>377377</v>
          </cell>
          <cell r="E368" t="str">
            <v>ВIДКРИТЕ АКЦIОНЕРНЕ ТОВАРИСТВО "УКРАЇНСЬКА ТЮТЮНОВА КОМПАНIЯ"</v>
          </cell>
          <cell r="F368">
            <v>5441.9570100000001</v>
          </cell>
          <cell r="G368">
            <v>5564.0859300000002</v>
          </cell>
          <cell r="H368">
            <v>5621.0000899999995</v>
          </cell>
          <cell r="I368">
            <v>6430.6849899999997</v>
          </cell>
          <cell r="J368">
            <v>866.59906000000001</v>
          </cell>
          <cell r="K368">
            <v>0</v>
          </cell>
          <cell r="L368">
            <v>0</v>
          </cell>
          <cell r="M368">
            <v>688.49441000000002</v>
          </cell>
          <cell r="N368">
            <v>684.56989999999996</v>
          </cell>
        </row>
        <row r="369">
          <cell r="B369">
            <v>19</v>
          </cell>
          <cell r="C369" t="str">
            <v>ТЕРНОПIЛЬСЬКА ОБЛАСТЬ</v>
          </cell>
          <cell r="D369">
            <v>31995099</v>
          </cell>
          <cell r="E369" t="str">
            <v>ДОЧIРНЄ ПIДПРИЄМСТВО "ТЕРНОПIЛЬСЬКИЙ ОБЛАВТОДОР" ВАТ "ДЕРЖАВНА АКЦIОНЕРНА КОМПАНIЯ "АВТОМОБIЛЬНI ДОРОГИ УКРАЇНИ"</v>
          </cell>
          <cell r="F369">
            <v>3036.7549899999999</v>
          </cell>
          <cell r="G369">
            <v>3053.8510000000001</v>
          </cell>
          <cell r="H369">
            <v>5743.2680099999998</v>
          </cell>
          <cell r="I369">
            <v>5753.8186100000003</v>
          </cell>
          <cell r="J369">
            <v>2699.9676100000001</v>
          </cell>
          <cell r="K369">
            <v>0</v>
          </cell>
          <cell r="L369">
            <v>0</v>
          </cell>
          <cell r="M369">
            <v>114.105</v>
          </cell>
          <cell r="N369">
            <v>9.0674200000000003</v>
          </cell>
        </row>
        <row r="370">
          <cell r="B370">
            <v>19</v>
          </cell>
          <cell r="C370" t="str">
            <v>ТЕРНОПIЛЬСЬКА ОБЛАСТЬ</v>
          </cell>
          <cell r="D370">
            <v>382912</v>
          </cell>
          <cell r="E370" t="str">
            <v>ВIДКРИТЕ АКЦIОНЕРНЕ ТОВАРИСТВО "БРОВАР"</v>
          </cell>
          <cell r="F370">
            <v>4418.8794099999996</v>
          </cell>
          <cell r="G370">
            <v>4457.5979200000002</v>
          </cell>
          <cell r="H370">
            <v>4296.3853300000001</v>
          </cell>
          <cell r="I370">
            <v>4652.68282</v>
          </cell>
          <cell r="J370">
            <v>195.0849</v>
          </cell>
          <cell r="K370">
            <v>0</v>
          </cell>
          <cell r="L370">
            <v>0</v>
          </cell>
          <cell r="M370">
            <v>457.84476000000001</v>
          </cell>
          <cell r="N370">
            <v>356.29635000000002</v>
          </cell>
        </row>
        <row r="371">
          <cell r="B371">
            <v>19</v>
          </cell>
          <cell r="C371" t="str">
            <v>ТЕРНОПIЛЬСЬКА ОБЛАСТЬ</v>
          </cell>
          <cell r="D371">
            <v>31818410</v>
          </cell>
          <cell r="E371" t="str">
            <v>ТОВАРИСТВО З ОБМЕЖЕНОЮ ВIДПОВIДАЛЬНIСТЮ "ХОРОСТКIВ - ЦУКОР"</v>
          </cell>
          <cell r="F371">
            <v>1312.3838800000001</v>
          </cell>
          <cell r="G371">
            <v>1331.6019200000001</v>
          </cell>
          <cell r="H371">
            <v>4325.0601699999997</v>
          </cell>
          <cell r="I371">
            <v>4466.8894200000004</v>
          </cell>
          <cell r="J371">
            <v>3135.2874999999999</v>
          </cell>
          <cell r="K371">
            <v>0</v>
          </cell>
          <cell r="L371">
            <v>0</v>
          </cell>
          <cell r="M371">
            <v>25.78267</v>
          </cell>
          <cell r="N371">
            <v>24.342860000000002</v>
          </cell>
        </row>
        <row r="372">
          <cell r="B372">
            <v>19</v>
          </cell>
          <cell r="C372" t="str">
            <v>ТЕРНОПIЛЬСЬКА ОБЛАСТЬ</v>
          </cell>
          <cell r="D372">
            <v>31104342</v>
          </cell>
          <cell r="E372" t="str">
            <v>ТОВАРИСТВО З ОБМЕЖЕНОЮ ВIДПОВIДАЛЬНIСТЮ "КОЗОВА-ЦУКОР"</v>
          </cell>
          <cell r="F372">
            <v>799.56197999999995</v>
          </cell>
          <cell r="G372">
            <v>811.98238000000003</v>
          </cell>
          <cell r="H372">
            <v>3956.82348</v>
          </cell>
          <cell r="I372">
            <v>4063.3655100000001</v>
          </cell>
          <cell r="J372">
            <v>3251.3831300000002</v>
          </cell>
          <cell r="K372">
            <v>0</v>
          </cell>
          <cell r="L372">
            <v>0</v>
          </cell>
          <cell r="M372">
            <v>31.509080000000001</v>
          </cell>
          <cell r="N372">
            <v>22.183409999999999</v>
          </cell>
        </row>
        <row r="373">
          <cell r="B373">
            <v>19</v>
          </cell>
          <cell r="C373" t="str">
            <v>ТЕРНОПIЛЬСЬКА ОБЛАСТЬ</v>
          </cell>
          <cell r="D373">
            <v>1268940</v>
          </cell>
          <cell r="E373" t="str">
            <v>БУДIВЕЛЬНО-МОНТАЖНЕ УПРАВЛIННЯ "ПРОМБУД"</v>
          </cell>
          <cell r="F373">
            <v>1188.99938</v>
          </cell>
          <cell r="G373">
            <v>1200.1408699999999</v>
          </cell>
          <cell r="H373">
            <v>3549.1101699999999</v>
          </cell>
          <cell r="I373">
            <v>4044.4398700000002</v>
          </cell>
          <cell r="J373">
            <v>2844.299</v>
          </cell>
          <cell r="K373">
            <v>0</v>
          </cell>
          <cell r="L373">
            <v>0</v>
          </cell>
          <cell r="M373">
            <v>516.49648000000002</v>
          </cell>
          <cell r="N373">
            <v>495.28392000000002</v>
          </cell>
        </row>
        <row r="374">
          <cell r="B374">
            <v>19</v>
          </cell>
          <cell r="C374" t="str">
            <v>ТЕРНОПIЛЬСЬКА ОБЛАСТЬ</v>
          </cell>
          <cell r="D374">
            <v>31273491</v>
          </cell>
          <cell r="E374" t="str">
            <v>ТОВАРИСТВО З ОБМЕЖЕНОЮ ВIДПОВIДАЛЬНIСТЮ "ЗБАРАЖ-ЦУКОР"</v>
          </cell>
          <cell r="F374">
            <v>2270.1354999999999</v>
          </cell>
          <cell r="G374">
            <v>2306.8084399999998</v>
          </cell>
          <cell r="H374">
            <v>3748.56943</v>
          </cell>
          <cell r="I374">
            <v>3894.5109499999999</v>
          </cell>
          <cell r="J374">
            <v>1587.7025100000001</v>
          </cell>
          <cell r="K374">
            <v>0</v>
          </cell>
          <cell r="L374">
            <v>0</v>
          </cell>
          <cell r="M374">
            <v>36.839970000000001</v>
          </cell>
          <cell r="N374">
            <v>35.808979999999998</v>
          </cell>
        </row>
        <row r="375">
          <cell r="B375">
            <v>19</v>
          </cell>
          <cell r="C375" t="str">
            <v>ТЕРНОПIЛЬСЬКА ОБЛАСТЬ</v>
          </cell>
          <cell r="D375">
            <v>14034534</v>
          </cell>
          <cell r="E375" t="str">
            <v>ТЕРНОПIЛЬСЬКЕ КОМУНАЛЬНЕ ПIДПРИЄМСТВО ТЕПЛОВИХ МЕРЕЖ "ТЕРНОПIЛЬМIСЬКТЕПЛОКОМУНЕНЕРГО"</v>
          </cell>
          <cell r="F375">
            <v>3606.5620699999999</v>
          </cell>
          <cell r="G375">
            <v>3607.94209</v>
          </cell>
          <cell r="H375">
            <v>3380.30683</v>
          </cell>
          <cell r="I375">
            <v>3637.9746799999998</v>
          </cell>
          <cell r="J375">
            <v>30.032589999999999</v>
          </cell>
          <cell r="K375">
            <v>0</v>
          </cell>
          <cell r="L375">
            <v>0</v>
          </cell>
          <cell r="M375">
            <v>259.77868999999998</v>
          </cell>
          <cell r="N375">
            <v>251.88509999999999</v>
          </cell>
        </row>
        <row r="376">
          <cell r="B376">
            <v>19</v>
          </cell>
          <cell r="C376" t="str">
            <v>ТЕРНОПIЛЬСЬКА ОБЛАСТЬ</v>
          </cell>
          <cell r="D376">
            <v>293479</v>
          </cell>
          <cell r="E376" t="str">
            <v>ВIДКРИТЕ АКЦIОНЕРНЕ ТОВАРИСТВО "БЕРЕЖАНСЬКИЙ СКЛОЗАВОД"</v>
          </cell>
          <cell r="F376">
            <v>2870.9996000000001</v>
          </cell>
          <cell r="G376">
            <v>2923.6782600000001</v>
          </cell>
          <cell r="H376">
            <v>3272.0554999999999</v>
          </cell>
          <cell r="I376">
            <v>3473.89804</v>
          </cell>
          <cell r="J376">
            <v>550.21978000000001</v>
          </cell>
          <cell r="K376">
            <v>0</v>
          </cell>
          <cell r="L376">
            <v>0</v>
          </cell>
          <cell r="M376">
            <v>261.04743000000002</v>
          </cell>
          <cell r="N376">
            <v>201.84253000000001</v>
          </cell>
        </row>
        <row r="377">
          <cell r="B377">
            <v>19</v>
          </cell>
          <cell r="C377" t="str">
            <v>ТЕРНОПIЛЬСЬКА ОБЛАСТЬ</v>
          </cell>
          <cell r="D377">
            <v>375094</v>
          </cell>
          <cell r="E377" t="str">
            <v>ДЕРЖАВНЕ ПIДПРИЄМСТВО "НОВОСIЛКIВСЬКИЙ СПИРТОВИЙ ЗАВОД"</v>
          </cell>
          <cell r="F377">
            <v>3760.7409299999999</v>
          </cell>
          <cell r="G377">
            <v>3937.1832599999998</v>
          </cell>
          <cell r="H377">
            <v>2906.6082999999999</v>
          </cell>
          <cell r="I377">
            <v>3047.6538999999998</v>
          </cell>
          <cell r="J377">
            <v>-889.52936</v>
          </cell>
          <cell r="K377">
            <v>0</v>
          </cell>
          <cell r="L377">
            <v>0</v>
          </cell>
          <cell r="M377">
            <v>54.846760000000003</v>
          </cell>
          <cell r="N377">
            <v>-109.02445</v>
          </cell>
        </row>
        <row r="378">
          <cell r="B378">
            <v>19</v>
          </cell>
          <cell r="C378" t="str">
            <v>ТЕРНОПIЛЬСЬКА ОБЛАСТЬ</v>
          </cell>
          <cell r="D378">
            <v>21155959</v>
          </cell>
          <cell r="E378" t="str">
            <v>ВIДКРИТЕ АКЦIОНЕРНЕ ТОВАРИСТВО ПО ГАЗОПОСТАЧАННЮ ТА ГАЗИФIКАЦIЇ "ТЕРНОПIЛЬМIСЬКГАЗ"</v>
          </cell>
          <cell r="F378">
            <v>1781.0608</v>
          </cell>
          <cell r="G378">
            <v>2014.28748</v>
          </cell>
          <cell r="H378">
            <v>2964.4520600000001</v>
          </cell>
          <cell r="I378">
            <v>2988.9566399999999</v>
          </cell>
          <cell r="J378">
            <v>974.66916000000003</v>
          </cell>
          <cell r="K378">
            <v>0</v>
          </cell>
          <cell r="L378">
            <v>0</v>
          </cell>
          <cell r="M378">
            <v>273.01186999999999</v>
          </cell>
          <cell r="N378">
            <v>17.58381</v>
          </cell>
        </row>
        <row r="379">
          <cell r="B379">
            <v>19</v>
          </cell>
          <cell r="C379" t="str">
            <v>ТЕРНОПIЛЬСЬКА ОБЛАСТЬ</v>
          </cell>
          <cell r="D379">
            <v>3353845</v>
          </cell>
          <cell r="E379" t="str">
            <v>КОМУНАЛЬНЕ ПIДПРИЄМСТВО "ТЕРНОПIЛЬВОДОКАНАЛ"</v>
          </cell>
          <cell r="F379">
            <v>2591.9004500000001</v>
          </cell>
          <cell r="G379">
            <v>2559.0469499999999</v>
          </cell>
          <cell r="H379">
            <v>2889.8908900000001</v>
          </cell>
          <cell r="I379">
            <v>2985.1726600000002</v>
          </cell>
          <cell r="J379">
            <v>426.12571000000003</v>
          </cell>
          <cell r="K379">
            <v>0</v>
          </cell>
          <cell r="L379">
            <v>-20.657769999999999</v>
          </cell>
          <cell r="M379">
            <v>87.704499999999996</v>
          </cell>
          <cell r="N379">
            <v>74.623559999999998</v>
          </cell>
        </row>
        <row r="380">
          <cell r="B380">
            <v>19</v>
          </cell>
          <cell r="C380" t="str">
            <v>ТЕРНОПIЛЬСЬКА ОБЛАСТЬ</v>
          </cell>
          <cell r="D380">
            <v>375042</v>
          </cell>
          <cell r="E380" t="str">
            <v>ДЕРЖАВНЕ ПIДПРИЄМСТВО КОЗЛIВСЬКИЙ СПИРТОВИЙ ЗАВОД</v>
          </cell>
          <cell r="F380">
            <v>3090.6967399999999</v>
          </cell>
          <cell r="G380">
            <v>3113.2604999999999</v>
          </cell>
          <cell r="H380">
            <v>2788.2368499999998</v>
          </cell>
          <cell r="I380">
            <v>2908.98603</v>
          </cell>
          <cell r="J380">
            <v>-204.27447000000001</v>
          </cell>
          <cell r="K380">
            <v>37.33999</v>
          </cell>
          <cell r="L380">
            <v>33.792940000000002</v>
          </cell>
          <cell r="M380">
            <v>27.470220000000001</v>
          </cell>
          <cell r="N380">
            <v>-139.26022</v>
          </cell>
        </row>
        <row r="381">
          <cell r="B381">
            <v>19</v>
          </cell>
          <cell r="C381" t="str">
            <v>ТЕРНОПIЛЬСЬКА ОБЛАСТЬ</v>
          </cell>
          <cell r="D381">
            <v>30344990</v>
          </cell>
          <cell r="E381" t="str">
            <v>ПП "ФАБРИКА МЕБЛIВ "НОВА"</v>
          </cell>
          <cell r="F381">
            <v>2112.5695700000001</v>
          </cell>
          <cell r="G381">
            <v>2173.48659</v>
          </cell>
          <cell r="H381">
            <v>2773.43174</v>
          </cell>
          <cell r="I381">
            <v>2901.06324</v>
          </cell>
          <cell r="J381">
            <v>727.57664999999997</v>
          </cell>
          <cell r="K381">
            <v>0</v>
          </cell>
          <cell r="L381">
            <v>0</v>
          </cell>
          <cell r="M381">
            <v>214.44746000000001</v>
          </cell>
          <cell r="N381">
            <v>127.59223</v>
          </cell>
        </row>
        <row r="382">
          <cell r="B382">
            <v>20</v>
          </cell>
          <cell r="C382" t="str">
            <v>ХАРКIВСЬКА ОБЛАСТЬ</v>
          </cell>
          <cell r="D382">
            <v>383231</v>
          </cell>
          <cell r="E382" t="str">
            <v>ЗАКРИТЕ АКЦIОНЕРНЕ ТОВАРИСТВО "ФIЛIП МОРРIС УКРАЇНА"</v>
          </cell>
          <cell r="F382">
            <v>1004091.36</v>
          </cell>
          <cell r="G382">
            <v>1006370.14</v>
          </cell>
          <cell r="H382">
            <v>1296948.27</v>
          </cell>
          <cell r="I382">
            <v>1368961.79</v>
          </cell>
          <cell r="J382">
            <v>362591.65100000001</v>
          </cell>
          <cell r="K382">
            <v>0</v>
          </cell>
          <cell r="L382">
            <v>0</v>
          </cell>
          <cell r="M382">
            <v>69566.5481</v>
          </cell>
          <cell r="N382">
            <v>69513.907800000001</v>
          </cell>
        </row>
        <row r="383">
          <cell r="B383">
            <v>20</v>
          </cell>
          <cell r="C383" t="str">
            <v>ХАРКIВСЬКА ОБЛАСТЬ</v>
          </cell>
          <cell r="D383">
            <v>1072609</v>
          </cell>
          <cell r="E383" t="str">
            <v>ПIВДЕННА ЗАЛIЗНИЦЯ</v>
          </cell>
          <cell r="F383">
            <v>414537.32</v>
          </cell>
          <cell r="G383">
            <v>414536.48300000001</v>
          </cell>
          <cell r="H383">
            <v>419324.45</v>
          </cell>
          <cell r="I383">
            <v>433856.47100000002</v>
          </cell>
          <cell r="J383">
            <v>19319.987799999999</v>
          </cell>
          <cell r="K383">
            <v>0</v>
          </cell>
          <cell r="L383">
            <v>0</v>
          </cell>
          <cell r="M383">
            <v>14423.7875</v>
          </cell>
          <cell r="N383">
            <v>14423.330400000001</v>
          </cell>
        </row>
        <row r="384">
          <cell r="B384">
            <v>20</v>
          </cell>
          <cell r="C384" t="str">
            <v>ХАРКIВСЬКА ОБЛАСТЬ</v>
          </cell>
          <cell r="D384">
            <v>25751368</v>
          </cell>
          <cell r="E384" t="str">
            <v>ШЕБЕЛИНСЬКЕ ВIДДIЛЕННЯ З ПЕРЕРОБКИ ГАЗОВОГО КОНДЕНСАТУ I НАФТИ</v>
          </cell>
          <cell r="F384">
            <v>230817.821</v>
          </cell>
          <cell r="G384">
            <v>228824.43799999999</v>
          </cell>
          <cell r="H384">
            <v>237314.33300000001</v>
          </cell>
          <cell r="I384">
            <v>257168.10399999999</v>
          </cell>
          <cell r="J384">
            <v>28343.666300000001</v>
          </cell>
          <cell r="K384">
            <v>0</v>
          </cell>
          <cell r="L384">
            <v>0</v>
          </cell>
          <cell r="M384">
            <v>17959.071499999998</v>
          </cell>
          <cell r="N384">
            <v>17958.854599999999</v>
          </cell>
        </row>
        <row r="385">
          <cell r="B385">
            <v>20</v>
          </cell>
          <cell r="C385" t="str">
            <v>ХАРКIВСЬКА ОБЛАСТЬ</v>
          </cell>
          <cell r="D385">
            <v>153146</v>
          </cell>
          <cell r="E385" t="str">
            <v>ФIЛIЯ ДОЧIРНЬОЇ КОМПАНIЇ "УКРГАЗВИДОБУВАННЯ" НАЦIОНАЛЬНОЇ АКЦIОНЕРНОЇ КОМПАНIЇ "НАФТОГАЗ УКРАЇНИ" ГАЗОПРОМИСЛОВЕ УПРАВЛIННЯ "ШЕБЕЛИНКАГАЗВИДОБУВАННЯ"</v>
          </cell>
          <cell r="F385">
            <v>234468.02100000001</v>
          </cell>
          <cell r="G385">
            <v>243632.79300000001</v>
          </cell>
          <cell r="H385">
            <v>178220.85800000001</v>
          </cell>
          <cell r="I385">
            <v>167639.10399999999</v>
          </cell>
          <cell r="J385">
            <v>-75993.688999999998</v>
          </cell>
          <cell r="K385">
            <v>161364.75</v>
          </cell>
          <cell r="L385">
            <v>13727.9035</v>
          </cell>
          <cell r="M385">
            <v>262.72228999999999</v>
          </cell>
          <cell r="N385">
            <v>179.15045000000001</v>
          </cell>
        </row>
        <row r="386">
          <cell r="B386">
            <v>20</v>
          </cell>
          <cell r="C386" t="str">
            <v>ХАРКIВСЬКА ОБЛАСТЬ</v>
          </cell>
          <cell r="D386">
            <v>31798944</v>
          </cell>
          <cell r="E386" t="str">
            <v>ТОВАРИСТВО З ОБМЕЖЕНОЮ ВIДПОВIДАЛЬНIСТЮ"ХЛВЗ"</v>
          </cell>
          <cell r="F386">
            <v>53068.734799999998</v>
          </cell>
          <cell r="G386">
            <v>76087.728400000007</v>
          </cell>
          <cell r="H386">
            <v>145546.31299999999</v>
          </cell>
          <cell r="I386">
            <v>145592.61199999999</v>
          </cell>
          <cell r="J386">
            <v>69504.883900000001</v>
          </cell>
          <cell r="K386">
            <v>0</v>
          </cell>
          <cell r="L386">
            <v>0</v>
          </cell>
          <cell r="M386">
            <v>23703.824100000002</v>
          </cell>
          <cell r="N386">
            <v>-453.70053999999999</v>
          </cell>
        </row>
        <row r="387">
          <cell r="B387">
            <v>20</v>
          </cell>
          <cell r="C387" t="str">
            <v>ХАРКIВСЬКА ОБЛАСТЬ</v>
          </cell>
          <cell r="D387">
            <v>25881266</v>
          </cell>
          <cell r="E387" t="str">
            <v>ХАРКIВСЬКЕ ВIДДIЛЕННЯ ВIДКРИТОГО АКЦIОНЕРНОГО ТОВАРИСТВА "САН IНТЕРБРЮ УКРАЇНА"</v>
          </cell>
          <cell r="F387">
            <v>3884</v>
          </cell>
          <cell r="G387">
            <v>4058</v>
          </cell>
          <cell r="H387">
            <v>88937.241699999999</v>
          </cell>
          <cell r="I387">
            <v>91371.314100000003</v>
          </cell>
          <cell r="J387">
            <v>87313.314100000003</v>
          </cell>
          <cell r="K387">
            <v>0</v>
          </cell>
          <cell r="L387">
            <v>0</v>
          </cell>
          <cell r="M387">
            <v>4761.1998199999998</v>
          </cell>
          <cell r="N387">
            <v>4587.1790000000001</v>
          </cell>
        </row>
        <row r="388">
          <cell r="B388">
            <v>20</v>
          </cell>
          <cell r="C388" t="str">
            <v>ХАРКIВСЬКА ОБЛАСТЬ</v>
          </cell>
          <cell r="D388">
            <v>5471230</v>
          </cell>
          <cell r="E388" t="str">
            <v>ВIДКРИТЕ АКЦIОНЕРНЕ ТОВАРИСТВО "ХАРКIВСЬКА ТЕЦ-5"</v>
          </cell>
          <cell r="F388">
            <v>78131.927200000006</v>
          </cell>
          <cell r="G388">
            <v>73728.129199999996</v>
          </cell>
          <cell r="H388">
            <v>64916.207000000002</v>
          </cell>
          <cell r="I388">
            <v>72312.287599999996</v>
          </cell>
          <cell r="J388">
            <v>-1415.8416</v>
          </cell>
          <cell r="K388">
            <v>0</v>
          </cell>
          <cell r="L388">
            <v>-17.348330000000001</v>
          </cell>
          <cell r="M388">
            <v>8686.8751100000009</v>
          </cell>
          <cell r="N388">
            <v>7400.7988500000001</v>
          </cell>
        </row>
        <row r="389">
          <cell r="B389">
            <v>20</v>
          </cell>
          <cell r="C389" t="str">
            <v>ХАРКIВСЬКА ОБЛАСТЬ</v>
          </cell>
          <cell r="D389">
            <v>131954</v>
          </cell>
          <cell r="E389" t="str">
            <v>АКЦIОНЕРНА КОМПАНIЯ "ХАРКIВОБЛЕНЕРГО"</v>
          </cell>
          <cell r="F389">
            <v>28302.047600000002</v>
          </cell>
          <cell r="G389">
            <v>27190.957600000002</v>
          </cell>
          <cell r="H389">
            <v>50264.669800000003</v>
          </cell>
          <cell r="I389">
            <v>50794.9928</v>
          </cell>
          <cell r="J389">
            <v>23604.035199999998</v>
          </cell>
          <cell r="K389">
            <v>409.78940999999998</v>
          </cell>
          <cell r="L389">
            <v>409.78940999999998</v>
          </cell>
          <cell r="M389">
            <v>943.84069</v>
          </cell>
          <cell r="N389">
            <v>940.11237000000006</v>
          </cell>
        </row>
        <row r="390">
          <cell r="B390">
            <v>20</v>
          </cell>
          <cell r="C390" t="str">
            <v>ХАРКIВСЬКА ОБЛАСТЬ</v>
          </cell>
          <cell r="D390">
            <v>9807750</v>
          </cell>
          <cell r="E390" t="str">
            <v>АКЦIОНЕРНИЙ КОМЕРЦIЙНИЙ IННОВАЦIЙНИЙ БАНК "УКРСИББАНК"</v>
          </cell>
          <cell r="F390">
            <v>12683.662</v>
          </cell>
          <cell r="G390">
            <v>12068.3469</v>
          </cell>
          <cell r="H390">
            <v>41527.910100000001</v>
          </cell>
          <cell r="I390">
            <v>46384.308700000001</v>
          </cell>
          <cell r="J390">
            <v>34315.961799999997</v>
          </cell>
          <cell r="K390">
            <v>0</v>
          </cell>
          <cell r="L390">
            <v>0</v>
          </cell>
          <cell r="M390">
            <v>5565.6551499999996</v>
          </cell>
          <cell r="N390">
            <v>4845.7415799999999</v>
          </cell>
        </row>
        <row r="391">
          <cell r="B391">
            <v>20</v>
          </cell>
          <cell r="C391" t="str">
            <v>ХАРКIВСЬКА ОБЛАСТЬ</v>
          </cell>
          <cell r="D391">
            <v>25617463</v>
          </cell>
          <cell r="E391" t="str">
            <v>ГАЗОПРОМИСЛОВЕ УПРАВЛIННЯ "ХАРКIВГАЗВИДОБУВАННЯ" ДОЧIРНЬОЇ КОМПАНIЇ "УКРГАЗВИДОБУВАННЯ" НАЦIОНАЛЬНОЇ АКЦIОНЕРНОЇ КОМПАНIЇ "НАФТОГАЗ УКРАЇНИ"</v>
          </cell>
          <cell r="F391">
            <v>49023.897400000002</v>
          </cell>
          <cell r="G391">
            <v>47540.8217</v>
          </cell>
          <cell r="H391">
            <v>27303.439900000001</v>
          </cell>
          <cell r="I391">
            <v>42985.558799999999</v>
          </cell>
          <cell r="J391">
            <v>-4555.2628999999997</v>
          </cell>
          <cell r="K391">
            <v>31049.101600000002</v>
          </cell>
          <cell r="L391">
            <v>-16434.949000000001</v>
          </cell>
          <cell r="M391">
            <v>161.91368</v>
          </cell>
          <cell r="N391">
            <v>68.134500000000003</v>
          </cell>
        </row>
        <row r="392">
          <cell r="B392">
            <v>20</v>
          </cell>
          <cell r="C392" t="str">
            <v>ХАРКIВСЬКА ОБЛАСТЬ</v>
          </cell>
          <cell r="D392">
            <v>24486154</v>
          </cell>
          <cell r="E392" t="str">
            <v>ЗАКРИТЕ АКЦIОНЕРНЕ ТОВАРИСТВО ЗАКРИТЕ АКЦIОНЕРНЕ ТОВАРИСТВО "ЛЮБОТИНСЬКИЙ ЗАВОД "ПРОДТОВАРИ"</v>
          </cell>
          <cell r="F392">
            <v>47823.4064</v>
          </cell>
          <cell r="G392">
            <v>48952.474399999999</v>
          </cell>
          <cell r="H392">
            <v>34122.070699999997</v>
          </cell>
          <cell r="I392">
            <v>42209.769099999998</v>
          </cell>
          <cell r="J392">
            <v>-6742.7052999999996</v>
          </cell>
          <cell r="K392">
            <v>0</v>
          </cell>
          <cell r="L392">
            <v>0</v>
          </cell>
          <cell r="M392">
            <v>13442.4535</v>
          </cell>
          <cell r="N392">
            <v>7586.9183599999997</v>
          </cell>
        </row>
        <row r="393">
          <cell r="B393">
            <v>20</v>
          </cell>
          <cell r="C393" t="str">
            <v>ХАРКIВСЬКА ОБЛАСТЬ</v>
          </cell>
          <cell r="D393">
            <v>25182114</v>
          </cell>
          <cell r="E393" t="str">
            <v>ФIЛIЯ ЗАКРИТОГО АКЦIОНЕРНОГО ТОВАРИСТВА "КИЇВСТАР ДЖ.ЕС.ЕМ." У МIСТI ХАРКОВI</v>
          </cell>
          <cell r="F393">
            <v>19229.306100000002</v>
          </cell>
          <cell r="G393">
            <v>19229.265899999999</v>
          </cell>
          <cell r="H393">
            <v>39723.358</v>
          </cell>
          <cell r="I393">
            <v>39723.367400000003</v>
          </cell>
          <cell r="J393">
            <v>20494.101500000001</v>
          </cell>
          <cell r="K393">
            <v>0</v>
          </cell>
          <cell r="L393">
            <v>0</v>
          </cell>
          <cell r="M393">
            <v>23.974080000000001</v>
          </cell>
          <cell r="N393">
            <v>9.4000000000000004E-3</v>
          </cell>
        </row>
        <row r="394">
          <cell r="B394">
            <v>20</v>
          </cell>
          <cell r="C394" t="str">
            <v>ХАРКIВСЬКА ОБЛАСТЬ</v>
          </cell>
          <cell r="D394">
            <v>5471247</v>
          </cell>
          <cell r="E394" t="str">
            <v>ЗМIЇВСЬКА ТЕПЛОВА ЕЛЕКТРИЧНА СТАНЦIЯ ВIДКРИТОГО АКЦIОНЕРНОГО ТОВАРИСТВА "ДЕРЖАВНА ЕНЕРГОГЕНЕРОУЮЧА КОМПАНIЯ "ЦЕНТРЕНЕРГО"</v>
          </cell>
          <cell r="F394">
            <v>20455.483400000001</v>
          </cell>
          <cell r="G394">
            <v>17440.053599999999</v>
          </cell>
          <cell r="H394">
            <v>32450.448799999998</v>
          </cell>
          <cell r="I394">
            <v>38459.513099999996</v>
          </cell>
          <cell r="J394">
            <v>21019.4594</v>
          </cell>
          <cell r="K394">
            <v>0</v>
          </cell>
          <cell r="L394">
            <v>-3176.2354</v>
          </cell>
          <cell r="M394">
            <v>2864.3596499999999</v>
          </cell>
          <cell r="N394">
            <v>2848.6310699999999</v>
          </cell>
        </row>
        <row r="395">
          <cell r="B395">
            <v>20</v>
          </cell>
          <cell r="C395" t="str">
            <v>ХАРКIВСЬКА ОБЛАСТЬ</v>
          </cell>
          <cell r="D395">
            <v>293060</v>
          </cell>
          <cell r="E395" t="str">
            <v>ВIДКРИТЕ АКЦIОНЕРНЕ ТОВАРИСТВО "БАЛЦЕМ"</v>
          </cell>
          <cell r="F395">
            <v>22600.9781</v>
          </cell>
          <cell r="G395">
            <v>23543.176800000001</v>
          </cell>
          <cell r="H395">
            <v>36469.405100000004</v>
          </cell>
          <cell r="I395">
            <v>34873.102099999996</v>
          </cell>
          <cell r="J395">
            <v>11329.925300000001</v>
          </cell>
          <cell r="K395">
            <v>0</v>
          </cell>
          <cell r="L395">
            <v>0</v>
          </cell>
          <cell r="M395">
            <v>560.57390999999996</v>
          </cell>
          <cell r="N395">
            <v>-1596.6814999999999</v>
          </cell>
        </row>
        <row r="396">
          <cell r="B396">
            <v>20</v>
          </cell>
          <cell r="C396" t="str">
            <v>ХАРКIВСЬКА ОБЛАСТЬ</v>
          </cell>
          <cell r="D396">
            <v>24489052</v>
          </cell>
          <cell r="E396" t="str">
            <v>ПIВНIЧНЕ ТЕРИТОРIАЛЬНЕ УПРАВЛIННЯ - ВIДОКРЕМЛЕНИЙ ПIДРОЗДIЛ ЗАКРИТОГО АКЦIОНЕРНОГО ТОВАРИСТВА "УКРАЇНСЬКИЙ МОБIЛЬНИЙ ЗВ'ЯЗОК"</v>
          </cell>
          <cell r="F396">
            <v>19441.974999999999</v>
          </cell>
          <cell r="G396">
            <v>19441.974999999999</v>
          </cell>
          <cell r="H396">
            <v>27947.061000000002</v>
          </cell>
          <cell r="I396">
            <v>27947.061000000002</v>
          </cell>
          <cell r="J396">
            <v>8505.0859999999993</v>
          </cell>
          <cell r="K396">
            <v>0</v>
          </cell>
          <cell r="L396">
            <v>0</v>
          </cell>
          <cell r="M396">
            <v>0.41929</v>
          </cell>
          <cell r="N396">
            <v>0</v>
          </cell>
        </row>
        <row r="397">
          <cell r="B397">
            <v>20</v>
          </cell>
          <cell r="C397" t="str">
            <v>ХАРКIВСЬКА ОБЛАСТЬ</v>
          </cell>
          <cell r="D397">
            <v>5762269</v>
          </cell>
          <cell r="E397" t="str">
            <v>ВIДКРИТЕ АКЦIОНЕРНЕ ТОВАРИСТВО "ТУРБОАТОМ"</v>
          </cell>
          <cell r="F397">
            <v>10497.4133</v>
          </cell>
          <cell r="G397">
            <v>13179.155199999999</v>
          </cell>
          <cell r="H397">
            <v>29305.3403</v>
          </cell>
          <cell r="I397">
            <v>27152.996999999999</v>
          </cell>
          <cell r="J397">
            <v>13973.8418</v>
          </cell>
          <cell r="K397">
            <v>0</v>
          </cell>
          <cell r="L397">
            <v>0</v>
          </cell>
          <cell r="M397">
            <v>2436.5290500000001</v>
          </cell>
          <cell r="N397">
            <v>-2196.672</v>
          </cell>
        </row>
        <row r="398">
          <cell r="B398">
            <v>20</v>
          </cell>
          <cell r="C398" t="str">
            <v>ХАРКIВСЬКА ОБЛАСТЬ</v>
          </cell>
          <cell r="D398">
            <v>31557119</v>
          </cell>
          <cell r="E398" t="str">
            <v>КОМУНАЛЬНЕ ПIДПРИЄМСТВО "ХАРКIВСЬКI ТЕПЛОВI МЕРЕЖI"</v>
          </cell>
          <cell r="F398">
            <v>21174.293699999998</v>
          </cell>
          <cell r="G398">
            <v>20839.795600000001</v>
          </cell>
          <cell r="H398">
            <v>22667.7343</v>
          </cell>
          <cell r="I398">
            <v>22814.1525</v>
          </cell>
          <cell r="J398">
            <v>1974.35688</v>
          </cell>
          <cell r="K398">
            <v>0</v>
          </cell>
          <cell r="L398">
            <v>0</v>
          </cell>
          <cell r="M398">
            <v>213.01517000000001</v>
          </cell>
          <cell r="N398">
            <v>146.41811000000001</v>
          </cell>
        </row>
        <row r="399">
          <cell r="B399">
            <v>20</v>
          </cell>
          <cell r="C399" t="str">
            <v>ХАРКIВСЬКА ОБЛАСТЬ</v>
          </cell>
          <cell r="D399">
            <v>165712</v>
          </cell>
          <cell r="E399" t="str">
            <v>ВIДКРИТЕ АКЦIОНЕРНЕ ТОВАРИСТВО "ХАРКIВСЬКИЙ МАШИНОБУДIВНИЙ ЗАВОД "СВIТЛО ШАХТАРЯ"</v>
          </cell>
          <cell r="F399">
            <v>31568.373200000002</v>
          </cell>
          <cell r="G399">
            <v>31678.270199999999</v>
          </cell>
          <cell r="H399">
            <v>21834.415700000001</v>
          </cell>
          <cell r="I399">
            <v>22626.204900000001</v>
          </cell>
          <cell r="J399">
            <v>-9052.0653000000002</v>
          </cell>
          <cell r="K399">
            <v>0</v>
          </cell>
          <cell r="L399">
            <v>0</v>
          </cell>
          <cell r="M399">
            <v>1017.3103</v>
          </cell>
          <cell r="N399">
            <v>791.78734999999995</v>
          </cell>
        </row>
        <row r="400">
          <cell r="B400">
            <v>20</v>
          </cell>
          <cell r="C400" t="str">
            <v>ХАРКIВСЬКА ОБЛАСТЬ</v>
          </cell>
          <cell r="D400">
            <v>3359500</v>
          </cell>
          <cell r="E400" t="str">
            <v>ВIДКРИТЕ АКЦIОНЕРНЕ ТОВАРИСТВО "ХАРКIВГАЗ"</v>
          </cell>
          <cell r="F400">
            <v>17139.559499999999</v>
          </cell>
          <cell r="G400">
            <v>16973.0255</v>
          </cell>
          <cell r="H400">
            <v>19343.3115</v>
          </cell>
          <cell r="I400">
            <v>21576.0046</v>
          </cell>
          <cell r="J400">
            <v>4602.9791400000004</v>
          </cell>
          <cell r="K400">
            <v>0</v>
          </cell>
          <cell r="L400">
            <v>0</v>
          </cell>
          <cell r="M400">
            <v>2229.9612299999999</v>
          </cell>
          <cell r="N400">
            <v>2220.67668</v>
          </cell>
        </row>
        <row r="401">
          <cell r="B401">
            <v>20</v>
          </cell>
          <cell r="C401" t="str">
            <v>ХАРКIВСЬКА ОБЛАСТЬ</v>
          </cell>
          <cell r="D401">
            <v>447451</v>
          </cell>
          <cell r="E401" t="str">
            <v>АКЦIОНЕРНЕ ТОВАРИСТВО ВIДКРИТОГО ТИПУ "ХАРКIВСЬКИЙ МОЛОЧНИЙ КОМБIНАТ"</v>
          </cell>
          <cell r="F401">
            <v>10283.7652</v>
          </cell>
          <cell r="G401">
            <v>10251.443499999999</v>
          </cell>
          <cell r="H401">
            <v>20584.9447</v>
          </cell>
          <cell r="I401">
            <v>21494.7225</v>
          </cell>
          <cell r="J401">
            <v>11243.279</v>
          </cell>
          <cell r="K401">
            <v>0</v>
          </cell>
          <cell r="L401">
            <v>0</v>
          </cell>
          <cell r="M401">
            <v>1155.42552</v>
          </cell>
          <cell r="N401">
            <v>909.77778000000001</v>
          </cell>
        </row>
        <row r="402">
          <cell r="B402">
            <v>21</v>
          </cell>
          <cell r="C402" t="str">
            <v>ХЕРСОНСЬКА ОБЛАСТЬ</v>
          </cell>
          <cell r="D402">
            <v>413475</v>
          </cell>
          <cell r="E402" t="str">
            <v>ВIДКРИТЕ АКЦIОНЕРНЕ ТОВАРИСТВО "АГРОПРОМИСЛОВА ФIРМА ТАВРIЯ"</v>
          </cell>
          <cell r="F402">
            <v>22501.263900000002</v>
          </cell>
          <cell r="G402">
            <v>20149.000700000001</v>
          </cell>
          <cell r="H402">
            <v>20187.718400000002</v>
          </cell>
          <cell r="I402">
            <v>21299.992300000002</v>
          </cell>
          <cell r="J402">
            <v>1150.9916599999999</v>
          </cell>
          <cell r="K402">
            <v>0</v>
          </cell>
          <cell r="L402">
            <v>0</v>
          </cell>
          <cell r="M402">
            <v>2553.4976700000002</v>
          </cell>
          <cell r="N402">
            <v>-199.65380999999999</v>
          </cell>
        </row>
        <row r="403">
          <cell r="B403">
            <v>21</v>
          </cell>
          <cell r="C403" t="str">
            <v>ХЕРСОНСЬКА ОБЛАСТЬ</v>
          </cell>
          <cell r="D403">
            <v>130978</v>
          </cell>
          <cell r="E403" t="str">
            <v>ФIЛIЯ "КАХОВСЬКА ГЕС IМЕНI П.С.НЕПОРОЖНЬОГО" ВIДКРИТОГО АКЦIОНЕРНОГО ТОВАРИСТВА "УКРГIДРОЕНЕРГО"</v>
          </cell>
          <cell r="F403">
            <v>11499.5072</v>
          </cell>
          <cell r="G403">
            <v>11982.293600000001</v>
          </cell>
          <cell r="H403">
            <v>15221.2639</v>
          </cell>
          <cell r="I403">
            <v>14545.4475</v>
          </cell>
          <cell r="J403">
            <v>2563.1538999999998</v>
          </cell>
          <cell r="K403">
            <v>0</v>
          </cell>
          <cell r="L403">
            <v>0</v>
          </cell>
          <cell r="M403">
            <v>102.85571</v>
          </cell>
          <cell r="N403">
            <v>-675.81641000000002</v>
          </cell>
        </row>
        <row r="404">
          <cell r="B404">
            <v>21</v>
          </cell>
          <cell r="C404" t="str">
            <v>ХЕРСОНСЬКА ОБЛАСТЬ</v>
          </cell>
          <cell r="D404">
            <v>5396638</v>
          </cell>
          <cell r="E404" t="str">
            <v>ВIДКРИТЕ АКЦIОНЕРНЕ ТОВАРИСТВО "ЕНЕРГОПОСТАЧАЛЬНА КОМПАНIЯ "ХЕРСОНОБЛЕНЕРГО"</v>
          </cell>
          <cell r="F404">
            <v>13356.318300000001</v>
          </cell>
          <cell r="G404">
            <v>13521.2983</v>
          </cell>
          <cell r="H404">
            <v>12613.658799999999</v>
          </cell>
          <cell r="I404">
            <v>12833.302</v>
          </cell>
          <cell r="J404">
            <v>-687.99638000000004</v>
          </cell>
          <cell r="K404">
            <v>0</v>
          </cell>
          <cell r="L404">
            <v>0</v>
          </cell>
          <cell r="M404">
            <v>262.64317999999997</v>
          </cell>
          <cell r="N404">
            <v>134.76418000000001</v>
          </cell>
        </row>
        <row r="405">
          <cell r="B405">
            <v>21</v>
          </cell>
          <cell r="C405" t="str">
            <v>ХЕРСОНСЬКА ОБЛАСТЬ</v>
          </cell>
          <cell r="D405">
            <v>24106105</v>
          </cell>
          <cell r="E405" t="str">
            <v>ЗАКРИТЕ АКЦIОНЕРНЕ ТОВАРИСТВО "ЧУМАК"</v>
          </cell>
          <cell r="F405">
            <v>-4055.7015000000001</v>
          </cell>
          <cell r="G405">
            <v>1216.4386300000001</v>
          </cell>
          <cell r="H405">
            <v>1848.5020099999999</v>
          </cell>
          <cell r="I405">
            <v>5600.5032499999998</v>
          </cell>
          <cell r="J405">
            <v>4384.0646200000001</v>
          </cell>
          <cell r="K405">
            <v>0</v>
          </cell>
          <cell r="L405">
            <v>0</v>
          </cell>
          <cell r="M405">
            <v>10182.3151</v>
          </cell>
          <cell r="N405">
            <v>3739.5144399999999</v>
          </cell>
        </row>
        <row r="406">
          <cell r="B406">
            <v>21</v>
          </cell>
          <cell r="C406" t="str">
            <v>ХЕРСОНСЬКА ОБЛАСТЬ</v>
          </cell>
          <cell r="D406">
            <v>3355726</v>
          </cell>
          <cell r="E406" t="str">
            <v>МIСЬКЕ КОМУНАЛЬНЕ ПIДПРИЄМСТВО "ВИРОБНИЧЕ УПРАВЛIННЯ ВОДОПРОВIДНО- КАНАЛIЗАЦIЙНОГО ГОСПОДАРСТВА МIСТА ХЕРСОНА"</v>
          </cell>
          <cell r="F406">
            <v>3234.1822900000002</v>
          </cell>
          <cell r="G406">
            <v>4119.4029899999996</v>
          </cell>
          <cell r="H406">
            <v>5095.6124200000004</v>
          </cell>
          <cell r="I406">
            <v>5574.7358700000004</v>
          </cell>
          <cell r="J406">
            <v>1455.3328799999999</v>
          </cell>
          <cell r="K406">
            <v>0</v>
          </cell>
          <cell r="L406">
            <v>0</v>
          </cell>
          <cell r="M406">
            <v>621.87572</v>
          </cell>
          <cell r="N406">
            <v>468.99135999999999</v>
          </cell>
        </row>
        <row r="407">
          <cell r="B407">
            <v>21</v>
          </cell>
          <cell r="C407" t="str">
            <v>ХЕРСОНСЬКА ОБЛАСТЬ</v>
          </cell>
          <cell r="D407">
            <v>3355353</v>
          </cell>
          <cell r="E407" t="str">
            <v>ВIДКРИТЕ АКЦIОНЕРНЕ ТОВАРИСТВО ПО ГАЗОПОСТАЧАННЮ ТА ГАЗИФIКАЦIЇ "ХЕРСОНГАЗ"</v>
          </cell>
          <cell r="F407">
            <v>2615.52169</v>
          </cell>
          <cell r="G407">
            <v>2647.7628599999998</v>
          </cell>
          <cell r="H407">
            <v>4824.4424099999997</v>
          </cell>
          <cell r="I407">
            <v>5419.0271199999997</v>
          </cell>
          <cell r="J407">
            <v>2771.2642599999999</v>
          </cell>
          <cell r="K407">
            <v>0</v>
          </cell>
          <cell r="L407">
            <v>0</v>
          </cell>
          <cell r="M407">
            <v>646.14923999999996</v>
          </cell>
          <cell r="N407">
            <v>594.57362000000001</v>
          </cell>
        </row>
        <row r="408">
          <cell r="B408">
            <v>21</v>
          </cell>
          <cell r="C408" t="str">
            <v>ХЕРСОНСЬКА ОБЛАСТЬ</v>
          </cell>
          <cell r="D408">
            <v>31918234</v>
          </cell>
          <cell r="E408" t="str">
            <v>ДОЧIРНЄ ПIДПРИЄМСТВО "ХЕРСОНСЬКИЙ ОБЛАВТОДОР" ВIДКРИТОГО АКЦIОНЕРНОГО ТОВАРИСТВА "ДЕРЖАВНА АКЦIОНЕРНА КОМПАНIЯ "АВТОМОБIЛЬНI ДОРОГИ УКРАЇНИ"</v>
          </cell>
          <cell r="F408">
            <v>3414.2048300000001</v>
          </cell>
          <cell r="G408">
            <v>3413.7813500000002</v>
          </cell>
          <cell r="H408">
            <v>4963.2338499999996</v>
          </cell>
          <cell r="I408">
            <v>5342.3238499999998</v>
          </cell>
          <cell r="J408">
            <v>1928.5425</v>
          </cell>
          <cell r="K408">
            <v>0</v>
          </cell>
          <cell r="L408">
            <v>0</v>
          </cell>
          <cell r="M408">
            <v>474.62581999999998</v>
          </cell>
          <cell r="N408">
            <v>379.08789999999999</v>
          </cell>
        </row>
        <row r="409">
          <cell r="B409">
            <v>21</v>
          </cell>
          <cell r="C409" t="str">
            <v>ХЕРСОНСЬКА ОБЛАСТЬ</v>
          </cell>
          <cell r="D409">
            <v>22755934</v>
          </cell>
          <cell r="E409" t="str">
            <v>ХЕРСОНСЬКА ФIЛIЯ УКРАЇНСЬКО-НIМЕЦЬКО-ГОЛАНДСЬКО-ДАТСЬКОГО СП "УКРАЇНСЬКИЙ МОБIЛЬНИЙ ЗВ'ЯЗОК"</v>
          </cell>
          <cell r="F409">
            <v>4081.39</v>
          </cell>
          <cell r="G409">
            <v>4081.39</v>
          </cell>
          <cell r="H409">
            <v>5276.3639999999996</v>
          </cell>
          <cell r="I409">
            <v>5276.3639999999996</v>
          </cell>
          <cell r="J409">
            <v>1194.9739999999999</v>
          </cell>
          <cell r="K409">
            <v>0</v>
          </cell>
          <cell r="L409">
            <v>0</v>
          </cell>
          <cell r="M409">
            <v>0.12389</v>
          </cell>
          <cell r="N409">
            <v>0</v>
          </cell>
        </row>
        <row r="410">
          <cell r="B410">
            <v>21</v>
          </cell>
          <cell r="C410" t="str">
            <v>ХЕРСОНСЬКА ОБЛАСТЬ</v>
          </cell>
          <cell r="D410">
            <v>131771</v>
          </cell>
          <cell r="E410" t="str">
            <v>ВIДКРИТЕ АКЦIОНЕРНЕ ТОВАРИСТВО "ХЕРСОНСЬКА ТЕПЛОЕЛЕКТРОЦЕНТРАЛЬ"</v>
          </cell>
          <cell r="F410">
            <v>6426.0226899999998</v>
          </cell>
          <cell r="G410">
            <v>4429.8744800000004</v>
          </cell>
          <cell r="H410">
            <v>2529.2627299999999</v>
          </cell>
          <cell r="I410">
            <v>4955.1886299999996</v>
          </cell>
          <cell r="J410">
            <v>525.31415000000004</v>
          </cell>
          <cell r="K410">
            <v>0</v>
          </cell>
          <cell r="L410">
            <v>-1831.9165</v>
          </cell>
          <cell r="M410">
            <v>605.57479999999998</v>
          </cell>
          <cell r="N410">
            <v>605.54998000000001</v>
          </cell>
        </row>
        <row r="411">
          <cell r="B411">
            <v>21</v>
          </cell>
          <cell r="C411" t="str">
            <v>ХЕРСОНСЬКА ОБЛАСТЬ</v>
          </cell>
          <cell r="D411">
            <v>3150208</v>
          </cell>
          <cell r="E411" t="str">
            <v>"ХЕРСОНСЬКИЙ РIЧКОВИЙ ПОРТ" АКЦIОНЕРНОЇ СУДНОПЛАВНОЇ КОМПАНIЇ "УКРРIЧФЛОТ"</v>
          </cell>
          <cell r="F411">
            <v>2330.1102599999999</v>
          </cell>
          <cell r="G411">
            <v>2187.0569099999998</v>
          </cell>
          <cell r="H411">
            <v>4442.13526</v>
          </cell>
          <cell r="I411">
            <v>4368.5294000000004</v>
          </cell>
          <cell r="J411">
            <v>2181.4724900000001</v>
          </cell>
          <cell r="K411">
            <v>126.07953000000001</v>
          </cell>
          <cell r="L411">
            <v>126.07953000000001</v>
          </cell>
          <cell r="M411">
            <v>2.6903600000000001</v>
          </cell>
          <cell r="N411">
            <v>-51.345329999999997</v>
          </cell>
        </row>
        <row r="412">
          <cell r="B412">
            <v>21</v>
          </cell>
          <cell r="C412" t="str">
            <v>ХЕРСОНСЬКА ОБЛАСТЬ</v>
          </cell>
          <cell r="D412">
            <v>1125695</v>
          </cell>
          <cell r="E412" t="str">
            <v>ДЕРЖАВНЕ ПIДПРИЄМСТВО ХЕРСОНСЬКИЙ МОРСЬКИЙ ТОРГОВЕЛЬНИЙ ПОРТ</v>
          </cell>
          <cell r="F412">
            <v>4037.7872200000002</v>
          </cell>
          <cell r="G412">
            <v>2585.9516699999999</v>
          </cell>
          <cell r="H412">
            <v>4490.6986800000004</v>
          </cell>
          <cell r="I412">
            <v>4067.54846</v>
          </cell>
          <cell r="J412">
            <v>1481.5967900000001</v>
          </cell>
          <cell r="K412">
            <v>0</v>
          </cell>
          <cell r="L412">
            <v>0</v>
          </cell>
          <cell r="M412">
            <v>1008.19084</v>
          </cell>
          <cell r="N412">
            <v>-447.45731999999998</v>
          </cell>
        </row>
        <row r="413">
          <cell r="B413">
            <v>21</v>
          </cell>
          <cell r="C413" t="str">
            <v>ХЕРСОНСЬКА ОБЛАСТЬ</v>
          </cell>
          <cell r="D413">
            <v>30769085</v>
          </cell>
          <cell r="E413" t="str">
            <v>ЗАКРИТЕ АКЦIОНЕРНЕ ТОВАРИСТВО "ЗАВОД КРУПНИХ ЕЛЕКТРИЧНИХ МАШИН"</v>
          </cell>
          <cell r="F413">
            <v>-1135.3671999999999</v>
          </cell>
          <cell r="G413">
            <v>-1674.6275000000001</v>
          </cell>
          <cell r="H413">
            <v>5360.1515799999997</v>
          </cell>
          <cell r="I413">
            <v>3980.8085799999999</v>
          </cell>
          <cell r="J413">
            <v>5655.4361099999996</v>
          </cell>
          <cell r="K413">
            <v>0</v>
          </cell>
          <cell r="L413">
            <v>0</v>
          </cell>
          <cell r="M413">
            <v>18.008040000000001</v>
          </cell>
          <cell r="N413">
            <v>-1511.3379</v>
          </cell>
        </row>
        <row r="414">
          <cell r="B414">
            <v>21</v>
          </cell>
          <cell r="C414" t="str">
            <v>ХЕРСОНСЬКА ОБЛАСТЬ</v>
          </cell>
          <cell r="D414">
            <v>31489175</v>
          </cell>
          <cell r="E414" t="str">
            <v>ЗАКРИТЕ АКЦIОНЕРНЕ ТОВАРИСТВО "МОЛОЧНИЙ ЗАВОД "РОДИЧ"</v>
          </cell>
          <cell r="F414">
            <v>274.57249999999999</v>
          </cell>
          <cell r="G414">
            <v>182.89989</v>
          </cell>
          <cell r="H414">
            <v>3549.6995099999999</v>
          </cell>
          <cell r="I414">
            <v>3598.0341400000002</v>
          </cell>
          <cell r="J414">
            <v>3415.1342500000001</v>
          </cell>
          <cell r="K414">
            <v>0</v>
          </cell>
          <cell r="L414">
            <v>0</v>
          </cell>
          <cell r="M414">
            <v>61.657809999999998</v>
          </cell>
          <cell r="N414">
            <v>48.334040000000002</v>
          </cell>
        </row>
        <row r="415">
          <cell r="B415">
            <v>21</v>
          </cell>
          <cell r="C415" t="str">
            <v>ХЕРСОНСЬКА ОБЛАСТЬ</v>
          </cell>
          <cell r="D415">
            <v>213196</v>
          </cell>
          <cell r="E415" t="str">
            <v>ВIДКРИТЕ АКЦIОНЕРНЕ ТОВАРИСТВО ПIВДЕННИЙ ЕЛЕКТРОМАШИНОБУДIВНИЙ ЗАВОД</v>
          </cell>
          <cell r="F415">
            <v>57.159370000000003</v>
          </cell>
          <cell r="G415">
            <v>262.90800000000002</v>
          </cell>
          <cell r="H415">
            <v>-864.31111999999996</v>
          </cell>
          <cell r="I415">
            <v>3361.5084400000001</v>
          </cell>
          <cell r="J415">
            <v>3098.6004400000002</v>
          </cell>
          <cell r="K415">
            <v>0.42982999999999999</v>
          </cell>
          <cell r="L415">
            <v>-3914.6803</v>
          </cell>
          <cell r="M415">
            <v>1.8562399999999999</v>
          </cell>
          <cell r="N415">
            <v>1.8562399999999999</v>
          </cell>
        </row>
        <row r="416">
          <cell r="B416">
            <v>21</v>
          </cell>
          <cell r="C416" t="str">
            <v>ХЕРСОНСЬКА ОБЛАСТЬ</v>
          </cell>
          <cell r="D416">
            <v>14113570</v>
          </cell>
          <cell r="E416" t="str">
            <v>ПРИВАТНЕ ПIДПРИЄМСТВО "КОМПЛЕКТАВТОДОР"</v>
          </cell>
          <cell r="F416">
            <v>764.91789000000006</v>
          </cell>
          <cell r="G416">
            <v>737.66308000000004</v>
          </cell>
          <cell r="H416">
            <v>2659.55204</v>
          </cell>
          <cell r="I416">
            <v>2632.7100799999998</v>
          </cell>
          <cell r="J416">
            <v>1895.047</v>
          </cell>
          <cell r="K416">
            <v>0</v>
          </cell>
          <cell r="L416">
            <v>0</v>
          </cell>
          <cell r="M416">
            <v>23.269760000000002</v>
          </cell>
          <cell r="N416">
            <v>-27.003260000000001</v>
          </cell>
        </row>
        <row r="417">
          <cell r="B417">
            <v>21</v>
          </cell>
          <cell r="C417" t="str">
            <v>ХЕРСОНСЬКА ОБЛАСТЬ</v>
          </cell>
          <cell r="D417">
            <v>30330160</v>
          </cell>
          <cell r="E417" t="str">
            <v>ПРИВАТНЕ ПIДПРИЄМСТВО "МАВI"</v>
          </cell>
          <cell r="F417">
            <v>-364.81700000000001</v>
          </cell>
          <cell r="G417">
            <v>488.4</v>
          </cell>
          <cell r="H417">
            <v>1961.7660100000001</v>
          </cell>
          <cell r="I417">
            <v>2407.9991</v>
          </cell>
          <cell r="J417">
            <v>1919.5990999999999</v>
          </cell>
          <cell r="K417">
            <v>0</v>
          </cell>
          <cell r="L417">
            <v>0</v>
          </cell>
          <cell r="M417">
            <v>801.16128000000003</v>
          </cell>
          <cell r="N417">
            <v>194.61607000000001</v>
          </cell>
        </row>
        <row r="418">
          <cell r="B418">
            <v>21</v>
          </cell>
          <cell r="C418" t="str">
            <v>ХЕРСОНСЬКА ОБЛАСТЬ</v>
          </cell>
          <cell r="D418">
            <v>8597032</v>
          </cell>
          <cell r="E418" t="str">
            <v>ВIДДIЛ ДЕРЖАВНОЇ СЛУЖБИ ОХОРОНИ ПРИ УМВС УКРАЇНИ В ХЕРСОНСЬКIЙ ОБЛАСТI</v>
          </cell>
          <cell r="F418">
            <v>1859.38841</v>
          </cell>
          <cell r="G418">
            <v>1861.3789300000001</v>
          </cell>
          <cell r="H418">
            <v>2025.5018299999999</v>
          </cell>
          <cell r="I418">
            <v>2211.2166299999999</v>
          </cell>
          <cell r="J418">
            <v>349.83769999999998</v>
          </cell>
          <cell r="K418">
            <v>0</v>
          </cell>
          <cell r="L418">
            <v>0</v>
          </cell>
          <cell r="M418">
            <v>190.51035999999999</v>
          </cell>
          <cell r="N418">
            <v>185.71481</v>
          </cell>
        </row>
        <row r="419">
          <cell r="B419">
            <v>21</v>
          </cell>
          <cell r="C419" t="str">
            <v>ХЕРСОНСЬКА ОБЛАСТЬ</v>
          </cell>
          <cell r="D419">
            <v>21290781</v>
          </cell>
          <cell r="E419" t="str">
            <v>ТОВАРИСТВО З ОБМЕЖЕНОЮ ВIДПОВIДАЛЬНIСТЮ "МКП ПРОЗЕРПIНА"</v>
          </cell>
          <cell r="F419">
            <v>1937.46794</v>
          </cell>
          <cell r="G419">
            <v>1201.5569399999999</v>
          </cell>
          <cell r="H419">
            <v>1938.70667</v>
          </cell>
          <cell r="I419">
            <v>2207.04567</v>
          </cell>
          <cell r="J419">
            <v>1005.48873</v>
          </cell>
          <cell r="K419">
            <v>0</v>
          </cell>
          <cell r="L419">
            <v>0</v>
          </cell>
          <cell r="M419">
            <v>143.41101</v>
          </cell>
          <cell r="N419">
            <v>143.33769000000001</v>
          </cell>
        </row>
        <row r="420">
          <cell r="B420">
            <v>21</v>
          </cell>
          <cell r="C420" t="str">
            <v>ХЕРСОНСЬКА ОБЛАСТЬ</v>
          </cell>
          <cell r="D420">
            <v>100256</v>
          </cell>
          <cell r="E420" t="str">
            <v>ВIДКРИТЕ АКЦIОНЕРНЕ ТОВАРИСТВО "НОВОКАХОВСЬКИЙ ЗАВОД "УКРГIДРОМЕХ"</v>
          </cell>
          <cell r="F420">
            <v>47.475589999999997</v>
          </cell>
          <cell r="G420">
            <v>-2766.1203</v>
          </cell>
          <cell r="H420">
            <v>2386.7337499999999</v>
          </cell>
          <cell r="I420">
            <v>2204.1644799999999</v>
          </cell>
          <cell r="J420">
            <v>4970.2848199999999</v>
          </cell>
          <cell r="K420">
            <v>0</v>
          </cell>
          <cell r="L420">
            <v>0</v>
          </cell>
          <cell r="M420">
            <v>0.95660000000000001</v>
          </cell>
          <cell r="N420">
            <v>-182.56926999999999</v>
          </cell>
        </row>
        <row r="421">
          <cell r="B421">
            <v>21</v>
          </cell>
          <cell r="C421" t="str">
            <v>ХЕРСОНСЬКА ОБЛАСТЬ</v>
          </cell>
          <cell r="D421">
            <v>21273392</v>
          </cell>
          <cell r="E421" t="str">
            <v>ТОВАРИСТВО З ОБМЕЖЕНОЮ ВIДПОВIДАЛЬНIСТЮ "ОЛЕСЯ"</v>
          </cell>
          <cell r="F421">
            <v>2080.8058599999999</v>
          </cell>
          <cell r="G421">
            <v>2086.3090099999999</v>
          </cell>
          <cell r="H421">
            <v>1994.9966099999999</v>
          </cell>
          <cell r="I421">
            <v>2168.56095</v>
          </cell>
          <cell r="J421">
            <v>82.251940000000005</v>
          </cell>
          <cell r="K421">
            <v>0</v>
          </cell>
          <cell r="L421">
            <v>0</v>
          </cell>
          <cell r="M421">
            <v>170.00519</v>
          </cell>
          <cell r="N421">
            <v>169.81243000000001</v>
          </cell>
        </row>
        <row r="422">
          <cell r="B422">
            <v>22</v>
          </cell>
          <cell r="C422" t="str">
            <v>ХМЕЛЬНИЦЬКА ОБЛАСТЬ</v>
          </cell>
          <cell r="D422">
            <v>293091</v>
          </cell>
          <cell r="E422" t="str">
            <v>ВIДКРИТЕ АКЦIОНЕРНЕ ТОВАРИСТВО "ПОДIЛЬСЬКИЙ ЦЕМЕНТ"</v>
          </cell>
          <cell r="F422">
            <v>39213.279999999999</v>
          </cell>
          <cell r="G422">
            <v>38752.562400000003</v>
          </cell>
          <cell r="H422">
            <v>30519.255300000001</v>
          </cell>
          <cell r="I422">
            <v>35200.331299999998</v>
          </cell>
          <cell r="J422">
            <v>-3552.2311</v>
          </cell>
          <cell r="K422">
            <v>0</v>
          </cell>
          <cell r="L422">
            <v>0</v>
          </cell>
          <cell r="M422">
            <v>5171.2751099999996</v>
          </cell>
          <cell r="N422">
            <v>4668.7533199999998</v>
          </cell>
        </row>
        <row r="423">
          <cell r="B423">
            <v>22</v>
          </cell>
          <cell r="C423" t="str">
            <v>ХМЕЛЬНИЦЬКА ОБЛАСТЬ</v>
          </cell>
          <cell r="D423">
            <v>21313677</v>
          </cell>
          <cell r="E423" t="str">
            <v>ВIДОКРЕМЛЕНИЙ ПIДРОЗДIЛ "ХМЕЛЬНИЦЬКА АТОМНА ЕЛЕКТРИЧНА СТАНЦIЯ" ДЕРЖАВНОГО ПIДПРИЄМСТВА "НАЦIОНАЛЬНА АТОМНА ЕНЕРГОГЕНЕРУЮЧА КОМПАНIЯ "ЕНЕРГОАТОМ"</v>
          </cell>
          <cell r="F423">
            <v>32392.309799999999</v>
          </cell>
          <cell r="G423">
            <v>46369.917800000003</v>
          </cell>
          <cell r="H423">
            <v>60358.370699999999</v>
          </cell>
          <cell r="I423">
            <v>28338.000199999999</v>
          </cell>
          <cell r="J423">
            <v>-18031.918000000001</v>
          </cell>
          <cell r="K423">
            <v>0</v>
          </cell>
          <cell r="L423">
            <v>-0.18</v>
          </cell>
          <cell r="M423">
            <v>19175.523799999999</v>
          </cell>
          <cell r="N423">
            <v>-24814.964</v>
          </cell>
        </row>
        <row r="424">
          <cell r="B424">
            <v>22</v>
          </cell>
          <cell r="C424" t="str">
            <v>ХМЕЛЬНИЦЬКА ОБЛАСТЬ</v>
          </cell>
          <cell r="D424">
            <v>22767506</v>
          </cell>
          <cell r="E424" t="str">
            <v>ЕНЕРГОПОСТАЧАЛЬНА КОМПАНIЯ "ХМЕЛЬНИЦЬКОБЛЕНЕРГО"</v>
          </cell>
          <cell r="F424">
            <v>16041.2179</v>
          </cell>
          <cell r="G424">
            <v>15606.2009</v>
          </cell>
          <cell r="H424">
            <v>19856.866300000002</v>
          </cell>
          <cell r="I424">
            <v>22379.830300000001</v>
          </cell>
          <cell r="J424">
            <v>6773.6293699999997</v>
          </cell>
          <cell r="K424">
            <v>18.545000000000002</v>
          </cell>
          <cell r="L424">
            <v>18.545000000000002</v>
          </cell>
          <cell r="M424">
            <v>2556.5493900000001</v>
          </cell>
          <cell r="N424">
            <v>2542.7873300000001</v>
          </cell>
        </row>
        <row r="425">
          <cell r="B425">
            <v>22</v>
          </cell>
          <cell r="C425" t="str">
            <v>ХМЕЛЬНИЦЬКА ОБЛАСТЬ</v>
          </cell>
          <cell r="D425">
            <v>22985686</v>
          </cell>
          <cell r="E425" t="str">
            <v>ДОЧIРНЄ ПIДПРИЄМСТВО ЗАКРИТОГО АКЦIОНЕРНОГО ТОВАРИСТВА "ОБОЛОНЬ" - "КРАСИЛIВСЬКЕ"</v>
          </cell>
          <cell r="F425">
            <v>16049.863799999999</v>
          </cell>
          <cell r="G425">
            <v>16363.882900000001</v>
          </cell>
          <cell r="H425">
            <v>10309.8125</v>
          </cell>
          <cell r="I425">
            <v>15226.753000000001</v>
          </cell>
          <cell r="J425">
            <v>-1137.1300000000001</v>
          </cell>
          <cell r="K425">
            <v>0</v>
          </cell>
          <cell r="L425">
            <v>0</v>
          </cell>
          <cell r="M425">
            <v>5562.7800699999998</v>
          </cell>
          <cell r="N425">
            <v>4416.94049</v>
          </cell>
        </row>
        <row r="426">
          <cell r="B426">
            <v>22</v>
          </cell>
          <cell r="C426" t="str">
            <v>ХМЕЛЬНИЦЬКА ОБЛАСТЬ</v>
          </cell>
          <cell r="D426">
            <v>5395598</v>
          </cell>
          <cell r="E426" t="str">
            <v>ВIДКРИТЕ АКЦIОНЕРНЕ ТОВАРИСТВО ПО ГАЗОПОСТАЧАННЮ ТА ГАЗИФIКАЦIЇ "ХМЕЛЬНИЦЬКГАЗ"</v>
          </cell>
          <cell r="F426">
            <v>13231.0432</v>
          </cell>
          <cell r="G426">
            <v>13235.269700000001</v>
          </cell>
          <cell r="H426">
            <v>12492.036899999999</v>
          </cell>
          <cell r="I426">
            <v>14559.500400000001</v>
          </cell>
          <cell r="J426">
            <v>1324.2307000000001</v>
          </cell>
          <cell r="K426">
            <v>0</v>
          </cell>
          <cell r="L426">
            <v>0</v>
          </cell>
          <cell r="M426">
            <v>2061.8581800000002</v>
          </cell>
          <cell r="N426">
            <v>2060.3172</v>
          </cell>
        </row>
        <row r="427">
          <cell r="B427">
            <v>22</v>
          </cell>
          <cell r="C427" t="str">
            <v>ХМЕЛЬНИЦЬКА ОБЛАСТЬ</v>
          </cell>
          <cell r="D427">
            <v>5513922</v>
          </cell>
          <cell r="E427" t="str">
            <v>ВIДКРИТЕ АКЦIОНЕРНЕ ТОВАРИСТВО " ХМЕЛЬНИЦЬКИЙ ОБЛАСНИЙ ПИВЗАВОД "</v>
          </cell>
          <cell r="F427">
            <v>6461.6714599999996</v>
          </cell>
          <cell r="G427">
            <v>6494.8581100000001</v>
          </cell>
          <cell r="H427">
            <v>7673.3244999999997</v>
          </cell>
          <cell r="I427">
            <v>8046.4413599999998</v>
          </cell>
          <cell r="J427">
            <v>1551.5832499999999</v>
          </cell>
          <cell r="K427">
            <v>0</v>
          </cell>
          <cell r="L427">
            <v>0</v>
          </cell>
          <cell r="M427">
            <v>553.36870999999996</v>
          </cell>
          <cell r="N427">
            <v>369.34888000000001</v>
          </cell>
        </row>
        <row r="428">
          <cell r="B428">
            <v>22</v>
          </cell>
          <cell r="C428" t="str">
            <v>ХМЕЛЬНИЦЬКА ОБЛАСТЬ</v>
          </cell>
          <cell r="D428">
            <v>1267076</v>
          </cell>
          <cell r="E428" t="str">
            <v>ВIДКРИТЕ АКЦIОНЕРНЕ ТОВАРИСТВО " ХМЕЛЬНИЦЬКЗАЛIЗОБЕТОН "</v>
          </cell>
          <cell r="F428">
            <v>3765.7799300000001</v>
          </cell>
          <cell r="G428">
            <v>3759.0601299999998</v>
          </cell>
          <cell r="H428">
            <v>6109.1875799999998</v>
          </cell>
          <cell r="I428">
            <v>6295.38825</v>
          </cell>
          <cell r="J428">
            <v>2536.3281200000001</v>
          </cell>
          <cell r="K428">
            <v>0</v>
          </cell>
          <cell r="L428">
            <v>0</v>
          </cell>
          <cell r="M428">
            <v>192.33658</v>
          </cell>
          <cell r="N428">
            <v>186.20067</v>
          </cell>
        </row>
        <row r="429">
          <cell r="B429">
            <v>22</v>
          </cell>
          <cell r="C429" t="str">
            <v>ХМЕЛЬНИЦЬКА ОБЛАСТЬ</v>
          </cell>
          <cell r="D429">
            <v>30621811</v>
          </cell>
          <cell r="E429" t="str">
            <v>ТОВАРИСТВО З ОБМЕЖЕНОЮ ВIДПОВIДАЛЬНIСТЮ " РОСАПАТИТIНВЕСТ "</v>
          </cell>
          <cell r="F429">
            <v>4957.2322299999996</v>
          </cell>
          <cell r="G429">
            <v>1751.3750299999999</v>
          </cell>
          <cell r="H429">
            <v>5423.3383800000001</v>
          </cell>
          <cell r="I429">
            <v>5454.5232500000002</v>
          </cell>
          <cell r="J429">
            <v>3703.14822</v>
          </cell>
          <cell r="K429">
            <v>0</v>
          </cell>
          <cell r="L429">
            <v>0</v>
          </cell>
          <cell r="M429">
            <v>1.2244299999999999</v>
          </cell>
          <cell r="N429">
            <v>-10.20513</v>
          </cell>
        </row>
        <row r="430">
          <cell r="B430">
            <v>22</v>
          </cell>
          <cell r="C430" t="str">
            <v>ХМЕЛЬНИЦЬКА ОБЛАСТЬ</v>
          </cell>
          <cell r="D430">
            <v>31100492</v>
          </cell>
          <cell r="E430" t="str">
            <v>ДОЧIРНЄ ПIДПРИЄМСТВО "ХМЕЛЬНИЦЬКИЙ ОБЛАВТОДОР" ВIДКРИТОГО АКЦIОНЕРНОГО ТОВАРИСТВА "ДЕРЖАВНА АКЦIОНЕРНА КОМПАНIЯ "АВТОМОБIЛЬНI ДОРОГИ УКРАЇНИ"</v>
          </cell>
          <cell r="F430">
            <v>5087.3405899999998</v>
          </cell>
          <cell r="G430">
            <v>4856.6707299999998</v>
          </cell>
          <cell r="H430">
            <v>4739.5942400000004</v>
          </cell>
          <cell r="I430">
            <v>5376.11841</v>
          </cell>
          <cell r="J430">
            <v>519.44767999999999</v>
          </cell>
          <cell r="K430">
            <v>0</v>
          </cell>
          <cell r="L430">
            <v>0</v>
          </cell>
          <cell r="M430">
            <v>699.51400999999998</v>
          </cell>
          <cell r="N430">
            <v>636.52419999999995</v>
          </cell>
        </row>
        <row r="431">
          <cell r="B431">
            <v>22</v>
          </cell>
          <cell r="C431" t="str">
            <v>ХМЕЛЬНИЦЬКА ОБЛАСТЬ</v>
          </cell>
          <cell r="D431">
            <v>444257</v>
          </cell>
          <cell r="E431" t="str">
            <v>ТОВАРИСТВО З ОБМЕЖЕНОЮ ВIДПОВIДАЛЬНIСТЮ ШЕПЕТIВСЬКИЙ М'ЯСОКОМБIНАТ</v>
          </cell>
          <cell r="F431">
            <v>5140.0371400000004</v>
          </cell>
          <cell r="G431">
            <v>4927.5858399999997</v>
          </cell>
          <cell r="H431">
            <v>5265.6644500000002</v>
          </cell>
          <cell r="I431">
            <v>5270.7515899999999</v>
          </cell>
          <cell r="J431">
            <v>343.16575</v>
          </cell>
          <cell r="K431">
            <v>0</v>
          </cell>
          <cell r="L431">
            <v>0</v>
          </cell>
          <cell r="M431">
            <v>10.857849999999999</v>
          </cell>
          <cell r="N431">
            <v>5.0871399999999998</v>
          </cell>
        </row>
        <row r="432">
          <cell r="B432">
            <v>22</v>
          </cell>
          <cell r="C432" t="str">
            <v>ХМЕЛЬНИЦЬКА ОБЛАСТЬ</v>
          </cell>
          <cell r="D432">
            <v>5394995</v>
          </cell>
          <cell r="E432" t="str">
            <v>ВIДКРИТЕ АКЦIОНЕРНЕ ТОВАРИСТВО "ТЕОФIПОЛЬСЬКИЙ ЦУКРОВИЙ ЗАВОД"</v>
          </cell>
          <cell r="F432">
            <v>1128.38824</v>
          </cell>
          <cell r="G432">
            <v>1071.28441</v>
          </cell>
          <cell r="H432">
            <v>3216.2303400000001</v>
          </cell>
          <cell r="I432">
            <v>3696.4069800000002</v>
          </cell>
          <cell r="J432">
            <v>2625.12257</v>
          </cell>
          <cell r="K432">
            <v>0</v>
          </cell>
          <cell r="L432">
            <v>0</v>
          </cell>
          <cell r="M432">
            <v>372.19171</v>
          </cell>
          <cell r="N432">
            <v>365.15528</v>
          </cell>
        </row>
        <row r="433">
          <cell r="B433">
            <v>22</v>
          </cell>
          <cell r="C433" t="str">
            <v>ХМЕЛЬНИЦЬКА ОБЛАСТЬ</v>
          </cell>
          <cell r="D433">
            <v>377733</v>
          </cell>
          <cell r="E433" t="str">
            <v>ВIДКРИТЕ АКЦIОНЕРНЕ ТОВАРИСТВО СЛАВУТСЬКИЙ СОЛОДОВИЙ ЗАВОД</v>
          </cell>
          <cell r="F433">
            <v>12477.4185</v>
          </cell>
          <cell r="G433">
            <v>14764.18</v>
          </cell>
          <cell r="H433">
            <v>7102.8108899999997</v>
          </cell>
          <cell r="I433">
            <v>3656.8960299999999</v>
          </cell>
          <cell r="J433">
            <v>-11107.284</v>
          </cell>
          <cell r="K433">
            <v>0</v>
          </cell>
          <cell r="L433">
            <v>0</v>
          </cell>
          <cell r="M433">
            <v>2338.75605</v>
          </cell>
          <cell r="N433">
            <v>-3445.9149000000002</v>
          </cell>
        </row>
        <row r="434">
          <cell r="B434">
            <v>22</v>
          </cell>
          <cell r="C434" t="str">
            <v>ХМЕЛЬНИЦЬКА ОБЛАСТЬ</v>
          </cell>
          <cell r="D434">
            <v>32118309</v>
          </cell>
          <cell r="E434" t="str">
            <v>ТОВАРИСТВО З ОБМЕЖЕНОЮ ВIДПОВIДАЛЬНIСТЮ "БУДIВЕЛЬНИЙ АЛЬЯНС"</v>
          </cell>
          <cell r="F434">
            <v>1427.26539</v>
          </cell>
          <cell r="G434">
            <v>1437.70596</v>
          </cell>
          <cell r="H434">
            <v>3319.2352599999999</v>
          </cell>
          <cell r="I434">
            <v>3395.0972900000002</v>
          </cell>
          <cell r="J434">
            <v>1957.3913299999999</v>
          </cell>
          <cell r="K434">
            <v>0</v>
          </cell>
          <cell r="L434">
            <v>0</v>
          </cell>
          <cell r="M434">
            <v>103.01336999999999</v>
          </cell>
          <cell r="N434">
            <v>73.862020000000001</v>
          </cell>
        </row>
        <row r="435">
          <cell r="B435">
            <v>22</v>
          </cell>
          <cell r="C435" t="str">
            <v>ХМЕЛЬНИЦЬКА ОБЛАСТЬ</v>
          </cell>
          <cell r="D435">
            <v>33274434</v>
          </cell>
          <cell r="E435" t="str">
            <v>ТОВАРИСТВО З ОБМЕЖЕНОЮ ВIДПОВIДАЛЬНIСТЮ "ПРИВАТ ЛIЗИНГ"</v>
          </cell>
          <cell r="F435">
            <v>0</v>
          </cell>
          <cell r="G435">
            <v>0</v>
          </cell>
          <cell r="H435">
            <v>3050.4588600000002</v>
          </cell>
          <cell r="I435">
            <v>3169.54475</v>
          </cell>
          <cell r="J435">
            <v>3169.54475</v>
          </cell>
          <cell r="K435">
            <v>0</v>
          </cell>
          <cell r="L435">
            <v>0</v>
          </cell>
          <cell r="M435">
            <v>119.08626</v>
          </cell>
          <cell r="N435">
            <v>119.08626</v>
          </cell>
        </row>
        <row r="436">
          <cell r="B436">
            <v>22</v>
          </cell>
          <cell r="C436" t="str">
            <v>ХМЕЛЬНИЦЬКА ОБЛАСТЬ</v>
          </cell>
          <cell r="D436">
            <v>8597049</v>
          </cell>
          <cell r="E436" t="str">
            <v>ВIДДIЛ ДЕРЖАВНОЇ СЛУЖБИ ОХОРОНИ ПРИ УМВС УКРАЇНИ В ХМЕЛЬНИЦЬКIЙ ОБЛАСТI</v>
          </cell>
          <cell r="F436">
            <v>2455.5349999999999</v>
          </cell>
          <cell r="G436">
            <v>2449.3979800000002</v>
          </cell>
          <cell r="H436">
            <v>2888.85221</v>
          </cell>
          <cell r="I436">
            <v>3157.7383500000001</v>
          </cell>
          <cell r="J436">
            <v>708.34037000000001</v>
          </cell>
          <cell r="K436">
            <v>0</v>
          </cell>
          <cell r="L436">
            <v>0</v>
          </cell>
          <cell r="M436">
            <v>272.55121000000003</v>
          </cell>
          <cell r="N436">
            <v>268.88646</v>
          </cell>
        </row>
        <row r="437">
          <cell r="B437">
            <v>22</v>
          </cell>
          <cell r="C437" t="str">
            <v>ХМЕЛЬНИЦЬКА ОБЛАСТЬ</v>
          </cell>
          <cell r="D437">
            <v>1883177</v>
          </cell>
          <cell r="E437" t="str">
            <v>ТОВАРИСТВО З ОБМЕЖЕНОЮ ВIДПОВIДАЛЬНIСТЮ "ХМЕЛЬНИЦЬКА УНIВЕРСАЛЬНА КОМПАНIЯ"</v>
          </cell>
          <cell r="F437">
            <v>1097.13111</v>
          </cell>
          <cell r="G437">
            <v>1097.1714899999999</v>
          </cell>
          <cell r="H437">
            <v>2972.4578999999999</v>
          </cell>
          <cell r="I437">
            <v>2999.37345</v>
          </cell>
          <cell r="J437">
            <v>1902.2019600000001</v>
          </cell>
          <cell r="K437">
            <v>0</v>
          </cell>
          <cell r="L437">
            <v>-6.0560000000000003E-2</v>
          </cell>
          <cell r="M437">
            <v>28.605720000000002</v>
          </cell>
          <cell r="N437">
            <v>26.854189999999999</v>
          </cell>
        </row>
        <row r="438">
          <cell r="B438">
            <v>22</v>
          </cell>
          <cell r="C438" t="str">
            <v>ХМЕЛЬНИЦЬКА ОБЛАСТЬ</v>
          </cell>
          <cell r="D438">
            <v>3356128</v>
          </cell>
          <cell r="E438" t="str">
            <v>ХМЕЛЬНИЦЬКЕ МIСЬКЕ КОМУНАЛЬНЕ ПIДПРИЄМСТВО "ХМЕЛЬНИЦЬКВОДОКАНАЛ"</v>
          </cell>
          <cell r="F438">
            <v>3233.1280900000002</v>
          </cell>
          <cell r="G438">
            <v>3209.2849099999999</v>
          </cell>
          <cell r="H438">
            <v>2554.2888699999999</v>
          </cell>
          <cell r="I438">
            <v>2849.5708500000001</v>
          </cell>
          <cell r="J438">
            <v>-359.71406000000002</v>
          </cell>
          <cell r="K438">
            <v>0</v>
          </cell>
          <cell r="L438">
            <v>0</v>
          </cell>
          <cell r="M438">
            <v>305.63026000000002</v>
          </cell>
          <cell r="N438">
            <v>295.27078</v>
          </cell>
        </row>
        <row r="439">
          <cell r="B439">
            <v>22</v>
          </cell>
          <cell r="C439" t="str">
            <v>ХМЕЛЬНИЦЬКА ОБЛАСТЬ</v>
          </cell>
          <cell r="D439">
            <v>5518871</v>
          </cell>
          <cell r="E439" t="str">
            <v>ВIДКРИТЕ АКЦIОНЕРНЕ ТОВАРИСТВО "ХМЕЛЬНИЦЬКИЙ ЗАВОД БУДIВЕЛЬНИХ МАТЕРIАЛIВ"</v>
          </cell>
          <cell r="F439">
            <v>1300.8536300000001</v>
          </cell>
          <cell r="G439">
            <v>1344.1248900000001</v>
          </cell>
          <cell r="H439">
            <v>2346.6634199999999</v>
          </cell>
          <cell r="I439">
            <v>2538.17425</v>
          </cell>
          <cell r="J439">
            <v>1194.04936</v>
          </cell>
          <cell r="K439">
            <v>0</v>
          </cell>
          <cell r="L439">
            <v>0</v>
          </cell>
          <cell r="M439">
            <v>276.13718999999998</v>
          </cell>
          <cell r="N439">
            <v>191.51083</v>
          </cell>
        </row>
        <row r="440">
          <cell r="B440">
            <v>22</v>
          </cell>
          <cell r="C440" t="str">
            <v>ХМЕЛЬНИЦЬКА ОБЛАСТЬ</v>
          </cell>
          <cell r="D440">
            <v>5395078</v>
          </cell>
          <cell r="E440" t="str">
            <v>ХМЕЛЬНИЦЬКА ФIЛIЯ ЗАКРИТОГО АКЦIОНЕРНОГО ТОВАРИСТВА "УКРАЇНСЬКИЙ МОБIЛЬНИЙ ЗВ"ЯЗОК"</v>
          </cell>
          <cell r="F440">
            <v>2956.6</v>
          </cell>
          <cell r="G440">
            <v>2956.6149999999998</v>
          </cell>
          <cell r="H440">
            <v>2418.212</v>
          </cell>
          <cell r="I440">
            <v>2418.212</v>
          </cell>
          <cell r="J440">
            <v>-538.40300000000002</v>
          </cell>
          <cell r="K440">
            <v>0</v>
          </cell>
          <cell r="L440">
            <v>0</v>
          </cell>
          <cell r="M440">
            <v>0.17613000000000001</v>
          </cell>
          <cell r="N440">
            <v>0</v>
          </cell>
        </row>
        <row r="441">
          <cell r="B441">
            <v>22</v>
          </cell>
          <cell r="C441" t="str">
            <v>ХМЕЛЬНИЦЬКА ОБЛАСТЬ</v>
          </cell>
          <cell r="D441">
            <v>21336282</v>
          </cell>
          <cell r="E441" t="str">
            <v>ОРЕНДНЕ ПIДПРИЄМСТВО "ЗАХIДНА КОТЕЛЬНА"</v>
          </cell>
          <cell r="F441">
            <v>1631.76686</v>
          </cell>
          <cell r="G441">
            <v>1639.3703800000001</v>
          </cell>
          <cell r="H441">
            <v>2249.7699400000001</v>
          </cell>
          <cell r="I441">
            <v>2276.8849399999999</v>
          </cell>
          <cell r="J441">
            <v>637.51455999999996</v>
          </cell>
          <cell r="K441">
            <v>0</v>
          </cell>
          <cell r="L441">
            <v>0</v>
          </cell>
          <cell r="M441">
            <v>24.891539999999999</v>
          </cell>
          <cell r="N441">
            <v>17.28762</v>
          </cell>
        </row>
        <row r="442">
          <cell r="B442">
            <v>23</v>
          </cell>
          <cell r="C442" t="str">
            <v>ЧЕРКАСЬКА ОБЛАСТЬ</v>
          </cell>
          <cell r="D442">
            <v>20035957</v>
          </cell>
          <cell r="E442" t="str">
            <v>ЗАКРИТЕ АКЦIОНЕРНЕ ТОВАРИСТВО "ГАЛЛАХЕР УКРАЇНА"</v>
          </cell>
          <cell r="F442">
            <v>279472.967</v>
          </cell>
          <cell r="G442">
            <v>279892.39199999999</v>
          </cell>
          <cell r="H442">
            <v>325117.29599999997</v>
          </cell>
          <cell r="I442">
            <v>326250.505</v>
          </cell>
          <cell r="J442">
            <v>46358.112999999998</v>
          </cell>
          <cell r="K442">
            <v>0</v>
          </cell>
          <cell r="L442">
            <v>0</v>
          </cell>
          <cell r="M442">
            <v>754.06093999999996</v>
          </cell>
          <cell r="N442">
            <v>379.86117999999999</v>
          </cell>
        </row>
        <row r="443">
          <cell r="B443">
            <v>23</v>
          </cell>
          <cell r="C443" t="str">
            <v>ЧЕРКАСЬКА ОБЛАСТЬ</v>
          </cell>
          <cell r="D443">
            <v>31082518</v>
          </cell>
          <cell r="E443" t="str">
            <v>ТОВАРИСТВО З ОБМЕЖЕНОЮ ВIДПОВIДАЛЬНIСТЮ ЗОЛОТОНIСЬКИЙ ЛIКЕРО-ГОРIЛЧАНИЙ ЗАВОД "ЗЛАТОГОР"</v>
          </cell>
          <cell r="F443">
            <v>105904.258</v>
          </cell>
          <cell r="G443">
            <v>121731.228</v>
          </cell>
          <cell r="H443">
            <v>133188.19099999999</v>
          </cell>
          <cell r="I443">
            <v>151085.158</v>
          </cell>
          <cell r="J443">
            <v>29353.929800000002</v>
          </cell>
          <cell r="K443">
            <v>0</v>
          </cell>
          <cell r="L443">
            <v>0</v>
          </cell>
          <cell r="M443">
            <v>37706.7408</v>
          </cell>
          <cell r="N443">
            <v>17211.366099999999</v>
          </cell>
        </row>
        <row r="444">
          <cell r="B444">
            <v>23</v>
          </cell>
          <cell r="C444" t="str">
            <v>ЧЕРКАСЬКА ОБЛАСТЬ</v>
          </cell>
          <cell r="D444">
            <v>32718137</v>
          </cell>
          <cell r="E444" t="str">
            <v>ТОВАРИСТВО З ОБМЕЖЕНОЮ ВIДПОВIДАЛЬНIСТЮ "НАЦIОНАЛЬНА ГОРIЛЧАНА КОМПАНIЯ"</v>
          </cell>
          <cell r="F444">
            <v>-4861.0933000000005</v>
          </cell>
          <cell r="G444">
            <v>5814.8045099999999</v>
          </cell>
          <cell r="H444">
            <v>54420.318299999999</v>
          </cell>
          <cell r="I444">
            <v>86584.943700000003</v>
          </cell>
          <cell r="J444">
            <v>80770.139200000005</v>
          </cell>
          <cell r="K444">
            <v>0</v>
          </cell>
          <cell r="L444">
            <v>0</v>
          </cell>
          <cell r="M444">
            <v>42356.867299999998</v>
          </cell>
          <cell r="N444">
            <v>31680.964499999998</v>
          </cell>
        </row>
        <row r="445">
          <cell r="B445">
            <v>23</v>
          </cell>
          <cell r="C445" t="str">
            <v>ЧЕРКАСЬКА ОБЛАСТЬ</v>
          </cell>
          <cell r="D445">
            <v>32480414</v>
          </cell>
          <cell r="E445" t="str">
            <v>ТОВАРИСТВО З ОБМЕЖЕНОЮ ВIДПОВIДАЛЬНIСТЮ "ХЛIБНА НИВА"</v>
          </cell>
          <cell r="F445">
            <v>17389.708500000001</v>
          </cell>
          <cell r="G445">
            <v>20601.088199999998</v>
          </cell>
          <cell r="H445">
            <v>37809.367400000003</v>
          </cell>
          <cell r="I445">
            <v>45296.354800000001</v>
          </cell>
          <cell r="J445">
            <v>24695.266599999999</v>
          </cell>
          <cell r="K445">
            <v>0</v>
          </cell>
          <cell r="L445">
            <v>0</v>
          </cell>
          <cell r="M445">
            <v>10420.048500000001</v>
          </cell>
          <cell r="N445">
            <v>6978.6338400000004</v>
          </cell>
        </row>
        <row r="446">
          <cell r="B446">
            <v>23</v>
          </cell>
          <cell r="C446" t="str">
            <v>ЧЕРКАСЬКА ОБЛАСТЬ</v>
          </cell>
          <cell r="D446">
            <v>14216689</v>
          </cell>
          <cell r="E446" t="str">
            <v>ДЕРЖАВНЕ ПIДПРИЄМСТВО УМАНСЬКИЙ ЛIКЕРО-ГОРIЛЧАНИЙ ЗАВОД</v>
          </cell>
          <cell r="F446">
            <v>1350.99244</v>
          </cell>
          <cell r="G446">
            <v>5197.82</v>
          </cell>
          <cell r="H446">
            <v>37837.155899999998</v>
          </cell>
          <cell r="I446">
            <v>40985.612399999998</v>
          </cell>
          <cell r="J446">
            <v>35787.792399999998</v>
          </cell>
          <cell r="K446">
            <v>0</v>
          </cell>
          <cell r="L446">
            <v>-4496.2357000000002</v>
          </cell>
          <cell r="M446">
            <v>5148.3581400000003</v>
          </cell>
          <cell r="N446">
            <v>5148.3535700000002</v>
          </cell>
        </row>
        <row r="447">
          <cell r="B447">
            <v>23</v>
          </cell>
          <cell r="C447" t="str">
            <v>ЧЕРКАСЬКА ОБЛАСТЬ</v>
          </cell>
          <cell r="D447">
            <v>22800735</v>
          </cell>
          <cell r="E447" t="str">
            <v>ВIДКРИТЕ АКЦIОНЕРНЕ ТОВАРИСТВО "ЧЕРКАСИОБЛЕНЕРГО"</v>
          </cell>
          <cell r="F447">
            <v>23184.045399999999</v>
          </cell>
          <cell r="G447">
            <v>23233.274600000001</v>
          </cell>
          <cell r="H447">
            <v>35261.205900000001</v>
          </cell>
          <cell r="I447">
            <v>38291.324800000002</v>
          </cell>
          <cell r="J447">
            <v>15058.050300000001</v>
          </cell>
          <cell r="K447">
            <v>0</v>
          </cell>
          <cell r="L447">
            <v>0</v>
          </cell>
          <cell r="M447">
            <v>2942.7097100000001</v>
          </cell>
          <cell r="N447">
            <v>2938.7129199999999</v>
          </cell>
        </row>
        <row r="448">
          <cell r="B448">
            <v>23</v>
          </cell>
          <cell r="C448" t="str">
            <v>ЧЕРКАСЬКА ОБЛАСТЬ</v>
          </cell>
          <cell r="D448">
            <v>2469333</v>
          </cell>
          <cell r="E448" t="str">
            <v>УКРАЇНСЬКО - НIМЕЦЬКЕ ЗАКРИТЕ АКЦIОНЕРНЕ ТОВАРИСТВО "ГРАФIЯ УКРАЇНА"</v>
          </cell>
          <cell r="F448">
            <v>42979.076800000003</v>
          </cell>
          <cell r="G448">
            <v>42963.167999999998</v>
          </cell>
          <cell r="H448">
            <v>35098.869400000003</v>
          </cell>
          <cell r="I448">
            <v>35090.351300000002</v>
          </cell>
          <cell r="J448">
            <v>-7872.8167000000003</v>
          </cell>
          <cell r="K448">
            <v>0</v>
          </cell>
          <cell r="L448">
            <v>0</v>
          </cell>
          <cell r="M448">
            <v>3.0020899999999999</v>
          </cell>
          <cell r="N448">
            <v>-8.6640999999999995</v>
          </cell>
        </row>
        <row r="449">
          <cell r="B449">
            <v>23</v>
          </cell>
          <cell r="C449" t="str">
            <v>ЧЕРКАСЬКА ОБЛАСТЬ</v>
          </cell>
          <cell r="D449">
            <v>31803687</v>
          </cell>
          <cell r="E449" t="str">
            <v>ТОВАРИСТВО З ОБМЕЖЕНОЮ ВIДПОВIДАЛЬНIСТЮ "ЩЕДРИЙ ХУТIР"</v>
          </cell>
          <cell r="F449">
            <v>55567.643900000003</v>
          </cell>
          <cell r="G449">
            <v>60362.542500000003</v>
          </cell>
          <cell r="H449">
            <v>29798.429499999998</v>
          </cell>
          <cell r="I449">
            <v>21826.205999999998</v>
          </cell>
          <cell r="J449">
            <v>-38536.336000000003</v>
          </cell>
          <cell r="K449">
            <v>0</v>
          </cell>
          <cell r="L449">
            <v>0</v>
          </cell>
          <cell r="M449">
            <v>16.798870000000001</v>
          </cell>
          <cell r="N449">
            <v>-7972.2235000000001</v>
          </cell>
        </row>
        <row r="450">
          <cell r="B450">
            <v>23</v>
          </cell>
          <cell r="C450" t="str">
            <v>ЧЕРКАСЬКА ОБЛАСТЬ</v>
          </cell>
          <cell r="D450">
            <v>3361402</v>
          </cell>
          <cell r="E450" t="str">
            <v>ВIДКРИТЕ АКЦIОНЕРНЕ ТОВАРИСТВО ПО ГАЗОПОСТАЧАННЮ ТА ГАЗИФIКАЦIЇ "ЧЕРКАСИГАЗ"</v>
          </cell>
          <cell r="F450">
            <v>13078.8393</v>
          </cell>
          <cell r="G450">
            <v>13126.355299999999</v>
          </cell>
          <cell r="H450">
            <v>12926.5591</v>
          </cell>
          <cell r="I450">
            <v>15209.9529</v>
          </cell>
          <cell r="J450">
            <v>2083.5975600000002</v>
          </cell>
          <cell r="K450">
            <v>0</v>
          </cell>
          <cell r="L450">
            <v>-2.7598099999999999</v>
          </cell>
          <cell r="M450">
            <v>2231.3598499999998</v>
          </cell>
          <cell r="N450">
            <v>2211.4683500000001</v>
          </cell>
        </row>
        <row r="451">
          <cell r="B451">
            <v>23</v>
          </cell>
          <cell r="C451" t="str">
            <v>ЧЕРКАСЬКА ОБЛАСТЬ</v>
          </cell>
          <cell r="D451">
            <v>4694614</v>
          </cell>
          <cell r="E451" t="str">
            <v>УПРАВЛIННЯ МАГIСТРАЛЬНИХ ГАЗОПРОВОДIВ "ЧЕРКАСИТРАНСГАЗ" ДОЧIРНЬОЇ КОМПАНIЇ "УКРТРАНСГАЗ" НАЦIОНАЛЬНОЇ АКЦIОНЕРНОЇ КОМПАНIЇ "НАФТОГАЗ УКРАЇНИ"</v>
          </cell>
          <cell r="F451">
            <v>2139.18219</v>
          </cell>
          <cell r="G451">
            <v>2141.6650300000001</v>
          </cell>
          <cell r="H451">
            <v>11110.253199999999</v>
          </cell>
          <cell r="I451">
            <v>11110.65</v>
          </cell>
          <cell r="J451">
            <v>8968.9849699999995</v>
          </cell>
          <cell r="K451">
            <v>0</v>
          </cell>
          <cell r="L451">
            <v>0</v>
          </cell>
          <cell r="M451">
            <v>3.2977099999999999</v>
          </cell>
          <cell r="N451">
            <v>0.39683000000000002</v>
          </cell>
        </row>
        <row r="452">
          <cell r="B452">
            <v>23</v>
          </cell>
          <cell r="C452" t="str">
            <v>ЧЕРКАСЬКА ОБЛАСТЬ</v>
          </cell>
          <cell r="D452">
            <v>31407113</v>
          </cell>
          <cell r="E452" t="str">
            <v>ТОВАРИСТВО З ОБМЕЖЕНОЮ ВIДПОВIДАЛЬНIСТЮ З IНОЗЕМНИМИ IНВЕСТИЦIЯМИ "ЛIГГЕТТ-ДУКАТ (УКРАЇНА) ЛIМIТЕД"</v>
          </cell>
          <cell r="F452">
            <v>2243.79558</v>
          </cell>
          <cell r="G452">
            <v>2425.2849099999999</v>
          </cell>
          <cell r="H452">
            <v>10008.039699999999</v>
          </cell>
          <cell r="I452">
            <v>10015.6713</v>
          </cell>
          <cell r="J452">
            <v>7590.3864000000003</v>
          </cell>
          <cell r="K452">
            <v>0</v>
          </cell>
          <cell r="L452">
            <v>0</v>
          </cell>
          <cell r="M452">
            <v>3.4341900000000001</v>
          </cell>
          <cell r="N452">
            <v>-126.34469</v>
          </cell>
        </row>
        <row r="453">
          <cell r="B453">
            <v>23</v>
          </cell>
          <cell r="C453" t="str">
            <v>ЧЕРКАСЬКА ОБЛАСТЬ</v>
          </cell>
          <cell r="D453">
            <v>5765888</v>
          </cell>
          <cell r="E453" t="str">
            <v>ВIДКРИТЕ АКЦIОНЕРНЕ ТОВАРИСТВО "УМАНЬФЕРММАШ"</v>
          </cell>
          <cell r="F453">
            <v>7245.1067400000002</v>
          </cell>
          <cell r="G453">
            <v>7246.10095</v>
          </cell>
          <cell r="H453">
            <v>6176.3759499999996</v>
          </cell>
          <cell r="I453">
            <v>9656.1372100000008</v>
          </cell>
          <cell r="J453">
            <v>2410.0362599999999</v>
          </cell>
          <cell r="K453">
            <v>0</v>
          </cell>
          <cell r="L453">
            <v>0</v>
          </cell>
          <cell r="M453">
            <v>3483.7905700000001</v>
          </cell>
          <cell r="N453">
            <v>3479.76125</v>
          </cell>
        </row>
        <row r="454">
          <cell r="B454">
            <v>23</v>
          </cell>
          <cell r="C454" t="str">
            <v>ЧЕРКАСЬКА ОБЛАСТЬ</v>
          </cell>
          <cell r="D454">
            <v>31141625</v>
          </cell>
          <cell r="E454" t="str">
            <v>ДОЧIРНЄ ПIДПРИЄМСТВО "ЧЕРКАСЬКИЙ ОБЛАВТОДОР" ВIДКРИТОГО АКЦIОНЕРНОГО ТОВАРИСТВА "ДЕРЖАВНА АКЦIОНЕРНА КОМПАНIЯ "АВТОМОБIЛЬНI ДОРОГИ УКРАЇНИ"</v>
          </cell>
          <cell r="F454">
            <v>8591.2859700000008</v>
          </cell>
          <cell r="G454">
            <v>8636.2937199999997</v>
          </cell>
          <cell r="H454">
            <v>8300.5041000000001</v>
          </cell>
          <cell r="I454">
            <v>9058.1985000000004</v>
          </cell>
          <cell r="J454">
            <v>421.90478000000002</v>
          </cell>
          <cell r="K454">
            <v>0</v>
          </cell>
          <cell r="L454">
            <v>0</v>
          </cell>
          <cell r="M454">
            <v>707.27178000000004</v>
          </cell>
          <cell r="N454">
            <v>696.88241000000005</v>
          </cell>
        </row>
        <row r="455">
          <cell r="B455">
            <v>23</v>
          </cell>
          <cell r="C455" t="str">
            <v>ЧЕРКАСЬКА ОБЛАСТЬ</v>
          </cell>
          <cell r="D455">
            <v>204033</v>
          </cell>
          <cell r="E455" t="str">
            <v>ВIДКРИТЕ АКЦIОНЕРНЕ ТОВАРИСТВО "ЧЕРКАСЬКЕ ХIМВОЛОКНО"</v>
          </cell>
          <cell r="F455">
            <v>-4062.7631999999999</v>
          </cell>
          <cell r="G455">
            <v>-5746.5342000000001</v>
          </cell>
          <cell r="H455">
            <v>6847.0397400000002</v>
          </cell>
          <cell r="I455">
            <v>7468.1886299999996</v>
          </cell>
          <cell r="J455">
            <v>13214.7228</v>
          </cell>
          <cell r="K455">
            <v>0</v>
          </cell>
          <cell r="L455">
            <v>0</v>
          </cell>
          <cell r="M455">
            <v>461.75612000000001</v>
          </cell>
          <cell r="N455">
            <v>460.45566000000002</v>
          </cell>
        </row>
        <row r="456">
          <cell r="B456">
            <v>23</v>
          </cell>
          <cell r="C456" t="str">
            <v>ЧЕРКАСЬКА ОБЛАСТЬ</v>
          </cell>
          <cell r="D456">
            <v>5390419</v>
          </cell>
          <cell r="E456" t="str">
            <v>ВIДКРИТЕ АКЦIОНЕРНЕ ТОВАРИСТВО "ЧЕРКАСЬКИЙ АВТОБУС"</v>
          </cell>
          <cell r="F456">
            <v>-1788.2959000000001</v>
          </cell>
          <cell r="G456">
            <v>1125.4193399999999</v>
          </cell>
          <cell r="H456">
            <v>6880.6596300000001</v>
          </cell>
          <cell r="I456">
            <v>6736.0441499999997</v>
          </cell>
          <cell r="J456">
            <v>5610.6248100000003</v>
          </cell>
          <cell r="K456">
            <v>0</v>
          </cell>
          <cell r="L456">
            <v>0</v>
          </cell>
          <cell r="M456">
            <v>2783.9835899999998</v>
          </cell>
          <cell r="N456">
            <v>-151.33439000000001</v>
          </cell>
        </row>
        <row r="457">
          <cell r="B457">
            <v>23</v>
          </cell>
          <cell r="C457" t="str">
            <v>ЧЕРКАСЬКА ОБЛАСТЬ</v>
          </cell>
          <cell r="D457">
            <v>25207245</v>
          </cell>
          <cell r="E457" t="str">
            <v>ФIЛIЯ " КАНIВСЬКА ГЕС" ВIДКРИТОГО АКЦIОНЕРНОГО ТОВАРИСТВА "УКРГIДРОЕНЕРГО"</v>
          </cell>
          <cell r="F457">
            <v>6078.3653400000003</v>
          </cell>
          <cell r="G457">
            <v>6295.1016900000004</v>
          </cell>
          <cell r="H457">
            <v>6002.1690600000002</v>
          </cell>
          <cell r="I457">
            <v>5802.6021300000002</v>
          </cell>
          <cell r="J457">
            <v>-492.49955999999997</v>
          </cell>
          <cell r="K457">
            <v>0</v>
          </cell>
          <cell r="L457">
            <v>0</v>
          </cell>
          <cell r="M457">
            <v>4.0399799999999999</v>
          </cell>
          <cell r="N457">
            <v>-201.63398000000001</v>
          </cell>
        </row>
        <row r="458">
          <cell r="B458">
            <v>23</v>
          </cell>
          <cell r="C458" t="str">
            <v>ЧЕРКАСЬКА ОБЛАСТЬ</v>
          </cell>
          <cell r="D458">
            <v>2082522</v>
          </cell>
          <cell r="E458" t="str">
            <v>ТЕПЛОВИХ МЕРЕЖ "ЧЕРКАСИТЕПЛОКОМУНЕНЕРГО"</v>
          </cell>
          <cell r="F458">
            <v>3929.3258500000002</v>
          </cell>
          <cell r="G458">
            <v>3956.63114</v>
          </cell>
          <cell r="H458">
            <v>4503.2999499999996</v>
          </cell>
          <cell r="I458">
            <v>5076.9750800000002</v>
          </cell>
          <cell r="J458">
            <v>1120.34394</v>
          </cell>
          <cell r="K458">
            <v>0</v>
          </cell>
          <cell r="L458">
            <v>0</v>
          </cell>
          <cell r="M458">
            <v>538.06880999999998</v>
          </cell>
          <cell r="N458">
            <v>525.77953000000002</v>
          </cell>
        </row>
        <row r="459">
          <cell r="B459">
            <v>23</v>
          </cell>
          <cell r="C459" t="str">
            <v>ЧЕРКАСЬКА ОБЛАСТЬ</v>
          </cell>
          <cell r="D459">
            <v>205104</v>
          </cell>
          <cell r="E459" t="str">
            <v>ПIДПРИЄМСТВО "ЧЕРКАСЬКИЙ ДЕРЖАВНИЙ ЗАВОД ХIМIЧНИХ РЕАКТИВIВ"</v>
          </cell>
          <cell r="F459">
            <v>624.88306999999998</v>
          </cell>
          <cell r="G459">
            <v>244.91002</v>
          </cell>
          <cell r="H459">
            <v>4731.7427399999997</v>
          </cell>
          <cell r="I459">
            <v>4908.9484499999999</v>
          </cell>
          <cell r="J459">
            <v>4664.0384299999996</v>
          </cell>
          <cell r="K459">
            <v>0</v>
          </cell>
          <cell r="L459">
            <v>-163.10414</v>
          </cell>
          <cell r="M459">
            <v>2.6173799999999998</v>
          </cell>
          <cell r="N459">
            <v>2.61707</v>
          </cell>
        </row>
        <row r="460">
          <cell r="B460">
            <v>23</v>
          </cell>
          <cell r="C460" t="str">
            <v>ЧЕРКАСЬКА ОБЛАСТЬ</v>
          </cell>
          <cell r="D460">
            <v>31712600</v>
          </cell>
          <cell r="E460" t="str">
            <v>ТОВАРИСТВО З ОБМЕЖЕНОЮ ВIДПОВIДАЛЬНIСТЮ "ЧЕРКАСЬКИЙ ЛIКЕРО-ГОРIЛЧАНИЙ ЗАВОД"</v>
          </cell>
          <cell r="F460">
            <v>2670.3865500000002</v>
          </cell>
          <cell r="G460">
            <v>2789.6151300000001</v>
          </cell>
          <cell r="H460">
            <v>2792.6953800000001</v>
          </cell>
          <cell r="I460">
            <v>4085.8739399999999</v>
          </cell>
          <cell r="J460">
            <v>1296.25881</v>
          </cell>
          <cell r="K460">
            <v>0</v>
          </cell>
          <cell r="L460">
            <v>0</v>
          </cell>
          <cell r="M460">
            <v>794.47740999999996</v>
          </cell>
          <cell r="N460">
            <v>778.76837</v>
          </cell>
        </row>
        <row r="461">
          <cell r="B461">
            <v>23</v>
          </cell>
          <cell r="C461" t="str">
            <v>ЧЕРКАСЬКА ОБЛАСТЬ</v>
          </cell>
          <cell r="D461">
            <v>24358574</v>
          </cell>
          <cell r="E461" t="str">
            <v>ЧЕРКАСЬКА ФIЛIЯ ЗАТ "УКРАЇНСЬКИЙ МОБIЛЬНИЙ ЗВ'ЯЗОК"</v>
          </cell>
          <cell r="F461">
            <v>3881.38</v>
          </cell>
          <cell r="G461">
            <v>3881.3699200000001</v>
          </cell>
          <cell r="H461">
            <v>3407.9920000000002</v>
          </cell>
          <cell r="I461">
            <v>3407.9920000000002</v>
          </cell>
          <cell r="J461">
            <v>-473.37792000000002</v>
          </cell>
          <cell r="K461">
            <v>0</v>
          </cell>
          <cell r="L461">
            <v>0</v>
          </cell>
          <cell r="M461">
            <v>0</v>
          </cell>
          <cell r="N461">
            <v>0</v>
          </cell>
        </row>
        <row r="462">
          <cell r="B462">
            <v>24</v>
          </cell>
          <cell r="C462" t="str">
            <v>ЧЕРНIВЕЦЬКА ОБЛАСТЬ</v>
          </cell>
          <cell r="D462">
            <v>25082698</v>
          </cell>
          <cell r="E462" t="str">
            <v>ДЕПАРТАМЕНТ ЕКОНОМIКИ ЧЕРНIВЕЦЬКОЇ МIСЬКОЇ РАДИ</v>
          </cell>
          <cell r="F462">
            <v>8384.3250000000007</v>
          </cell>
          <cell r="G462">
            <v>8807.9970699999994</v>
          </cell>
          <cell r="H462">
            <v>16072.297</v>
          </cell>
          <cell r="I462">
            <v>16040.863300000001</v>
          </cell>
          <cell r="J462">
            <v>7232.8662299999996</v>
          </cell>
          <cell r="K462">
            <v>0</v>
          </cell>
          <cell r="L462">
            <v>0</v>
          </cell>
          <cell r="M462">
            <v>1634.37248</v>
          </cell>
          <cell r="N462">
            <v>628.56629999999996</v>
          </cell>
        </row>
        <row r="463">
          <cell r="B463">
            <v>24</v>
          </cell>
          <cell r="C463" t="str">
            <v>ЧЕРНIВЕЦЬКА ОБЛАСТЬ</v>
          </cell>
          <cell r="D463">
            <v>130760</v>
          </cell>
          <cell r="E463" t="str">
            <v>ВIДКРИТЕ АКЦIОНЕРНЕ ТОВАРИСТВО "ЕНЕРГОПОСТАЧАЛЬНА КОМПАНIЯ "ЧЕРНIВЦIОБЛЕНЕРГО"</v>
          </cell>
          <cell r="F463">
            <v>9965.1612999999998</v>
          </cell>
          <cell r="G463">
            <v>9347.1475499999997</v>
          </cell>
          <cell r="H463">
            <v>14561.6322</v>
          </cell>
          <cell r="I463">
            <v>15361.3081</v>
          </cell>
          <cell r="J463">
            <v>6014.1605200000004</v>
          </cell>
          <cell r="K463">
            <v>59.657060000000001</v>
          </cell>
          <cell r="L463">
            <v>59.657060000000001</v>
          </cell>
          <cell r="M463">
            <v>1034.8524</v>
          </cell>
          <cell r="N463">
            <v>780.59398999999996</v>
          </cell>
        </row>
        <row r="464">
          <cell r="B464">
            <v>24</v>
          </cell>
          <cell r="C464" t="str">
            <v>ЧЕРНIВЕЦЬКА ОБЛАСТЬ</v>
          </cell>
          <cell r="D464">
            <v>34396068</v>
          </cell>
          <cell r="E464" t="str">
            <v>ТОВАРИСТВО З ОБМЕЖЕНОЮ ВIДПОВIДАЛЬНIСТЮ "ЗЛАТОГОР" ЛУЖАНСЬКИЙ ЛIКЕРО-ГОРIЛЧАНИЙ ЗАВОД"</v>
          </cell>
          <cell r="F464">
            <v>0</v>
          </cell>
          <cell r="G464">
            <v>0</v>
          </cell>
          <cell r="H464">
            <v>4380.6000000000004</v>
          </cell>
          <cell r="I464">
            <v>11273.4624</v>
          </cell>
          <cell r="J464">
            <v>11273.4624</v>
          </cell>
          <cell r="K464">
            <v>0</v>
          </cell>
          <cell r="L464">
            <v>0</v>
          </cell>
          <cell r="M464">
            <v>6642.8610699999999</v>
          </cell>
          <cell r="N464">
            <v>6642.8610699999999</v>
          </cell>
        </row>
        <row r="465">
          <cell r="B465">
            <v>24</v>
          </cell>
          <cell r="C465" t="str">
            <v>ЧЕРНIВЕЦЬКА ОБЛАСТЬ</v>
          </cell>
          <cell r="D465">
            <v>22845873</v>
          </cell>
          <cell r="E465" t="str">
            <v>ЧЕРНIВЕЦЬКА ФIЛIЯ ДОЧIРНЬОЇ КОМПАНIЇ "ГАЗ УКРАЇНИ" НАЦIОНАЛЬНОЇ АКЦIОНЕРНОЇ КОМПАНIЇ "НАФТОГАЗ УКРАЇНИ"</v>
          </cell>
          <cell r="F465">
            <v>1842.2545700000001</v>
          </cell>
          <cell r="G465">
            <v>1794.3452299999999</v>
          </cell>
          <cell r="H465">
            <v>3763.5781499999998</v>
          </cell>
          <cell r="I465">
            <v>4224.6658399999997</v>
          </cell>
          <cell r="J465">
            <v>2430.3206100000002</v>
          </cell>
          <cell r="K465">
            <v>0</v>
          </cell>
          <cell r="L465">
            <v>0</v>
          </cell>
          <cell r="M465">
            <v>523.84969999999998</v>
          </cell>
          <cell r="N465">
            <v>461.08769000000001</v>
          </cell>
        </row>
        <row r="466">
          <cell r="B466">
            <v>24</v>
          </cell>
          <cell r="C466" t="str">
            <v>ЧЕРНIВЕЦЬКА ОБЛАСТЬ</v>
          </cell>
          <cell r="D466">
            <v>3361780</v>
          </cell>
          <cell r="E466" t="str">
            <v>ДЕРЖАВНЕ КОМУНАЛЬНЕ ПIДПРИЄМСТВО "ЧЕРНIВЦIВОДОКАНАЛ"</v>
          </cell>
          <cell r="F466">
            <v>1922.8754799999999</v>
          </cell>
          <cell r="G466">
            <v>3467.2079100000001</v>
          </cell>
          <cell r="H466">
            <v>747.80339000000004</v>
          </cell>
          <cell r="I466">
            <v>4092.1873500000002</v>
          </cell>
          <cell r="J466">
            <v>624.97943999999995</v>
          </cell>
          <cell r="K466">
            <v>1140.7076</v>
          </cell>
          <cell r="L466">
            <v>-2708.4110000000001</v>
          </cell>
          <cell r="M466">
            <v>3.9653299999999998</v>
          </cell>
          <cell r="N466">
            <v>2.9312999999999998</v>
          </cell>
        </row>
        <row r="467">
          <cell r="B467">
            <v>24</v>
          </cell>
          <cell r="C467" t="str">
            <v>ЧЕРНIВЕЦЬКА ОБЛАСТЬ</v>
          </cell>
          <cell r="D467">
            <v>21434932</v>
          </cell>
          <cell r="E467" t="str">
            <v>ЧЕРНIВЕЦЬКА ФIЛIЯ ЗАТ "УКРАЇНСЬКИЙ МОБIЛЬНИЙ ЗВ'ЯЗОК"</v>
          </cell>
          <cell r="F467">
            <v>3957.51</v>
          </cell>
          <cell r="G467">
            <v>3957.51</v>
          </cell>
          <cell r="H467">
            <v>3948.375</v>
          </cell>
          <cell r="I467">
            <v>3948.375</v>
          </cell>
          <cell r="J467">
            <v>-9.1349999999999998</v>
          </cell>
          <cell r="K467">
            <v>0</v>
          </cell>
          <cell r="L467">
            <v>0</v>
          </cell>
          <cell r="M467">
            <v>7.2749999999999995E-2</v>
          </cell>
          <cell r="N467">
            <v>0</v>
          </cell>
        </row>
        <row r="468">
          <cell r="B468">
            <v>24</v>
          </cell>
          <cell r="C468" t="str">
            <v>ЧЕРНIВЕЦЬКА ОБЛАСТЬ</v>
          </cell>
          <cell r="D468">
            <v>14262749</v>
          </cell>
          <cell r="E468" t="str">
            <v>ЗАКРИТЕ АКЦIОНЕРНЕ ТОВАРИСТВО "ТРАНСМОСТ "</v>
          </cell>
          <cell r="F468">
            <v>1030.84907</v>
          </cell>
          <cell r="G468">
            <v>2572.2542400000002</v>
          </cell>
          <cell r="H468">
            <v>4918.9417100000001</v>
          </cell>
          <cell r="I468">
            <v>3875.1493999999998</v>
          </cell>
          <cell r="J468">
            <v>1302.89516</v>
          </cell>
          <cell r="K468">
            <v>0</v>
          </cell>
          <cell r="L468">
            <v>0</v>
          </cell>
          <cell r="M468">
            <v>520.10009000000002</v>
          </cell>
          <cell r="N468">
            <v>-1043.7923000000001</v>
          </cell>
        </row>
        <row r="469">
          <cell r="B469">
            <v>24</v>
          </cell>
          <cell r="C469" t="str">
            <v>ЧЕРНIВЕЦЬКА ОБЛАСТЬ</v>
          </cell>
          <cell r="D469">
            <v>22836526</v>
          </cell>
          <cell r="E469" t="str">
            <v>ТОВАРИСТВО З ОБМЕЖЕНОЮ ВIДПОВIДАЛЬНIСТЮ ВИРОБНИЧО-КОМЕРЦIЙНЕ ТОВАРИСТВО "АРГО"</v>
          </cell>
          <cell r="F469">
            <v>2652.1979900000001</v>
          </cell>
          <cell r="G469">
            <v>4941.6566700000003</v>
          </cell>
          <cell r="H469">
            <v>2886.45253</v>
          </cell>
          <cell r="I469">
            <v>3633.6375499999999</v>
          </cell>
          <cell r="J469">
            <v>-1308.0191</v>
          </cell>
          <cell r="K469">
            <v>0</v>
          </cell>
          <cell r="L469">
            <v>0</v>
          </cell>
          <cell r="M469">
            <v>5196.7836900000002</v>
          </cell>
          <cell r="N469">
            <v>-399.03823999999997</v>
          </cell>
        </row>
        <row r="470">
          <cell r="B470">
            <v>24</v>
          </cell>
          <cell r="C470" t="str">
            <v>ЧЕРНIВЕЦЬКА ОБЛАСТЬ</v>
          </cell>
          <cell r="D470">
            <v>5508177</v>
          </cell>
          <cell r="E470" t="str">
            <v>ВIДКРИТЕ АКЦIОНЕРНЕ ТОВАРИСТВО "ЧЕРНIВЕЦЬКИЙ ЦЕГЕЛЬНИЙ ЗАВОД № 3"</v>
          </cell>
          <cell r="F470">
            <v>2089.78656</v>
          </cell>
          <cell r="G470">
            <v>3246.2359999999999</v>
          </cell>
          <cell r="H470">
            <v>4538.1342699999996</v>
          </cell>
          <cell r="I470">
            <v>3474.91977</v>
          </cell>
          <cell r="J470">
            <v>228.68377000000001</v>
          </cell>
          <cell r="K470">
            <v>0</v>
          </cell>
          <cell r="L470">
            <v>0</v>
          </cell>
          <cell r="M470">
            <v>588.88991999999996</v>
          </cell>
          <cell r="N470">
            <v>-903.21450000000004</v>
          </cell>
        </row>
        <row r="471">
          <cell r="B471">
            <v>24</v>
          </cell>
          <cell r="C471" t="str">
            <v>ЧЕРНIВЕЦЬКА ОБЛАСТЬ</v>
          </cell>
          <cell r="D471">
            <v>22849693</v>
          </cell>
          <cell r="E471" t="str">
            <v>КОМУНАЛЬНЕ ПIДПРИЄМСТВО МIСЬКИЙ ТОРГОВИЙ КОМПЛЕКС "КАЛИНIВСЬКИЙ РИНОК"</v>
          </cell>
          <cell r="F471">
            <v>2828.9444600000002</v>
          </cell>
          <cell r="G471">
            <v>2442.1149999999998</v>
          </cell>
          <cell r="H471">
            <v>3270.3362999999999</v>
          </cell>
          <cell r="I471">
            <v>3390.8724000000002</v>
          </cell>
          <cell r="J471">
            <v>948.75739999999996</v>
          </cell>
          <cell r="K471">
            <v>0</v>
          </cell>
          <cell r="L471">
            <v>0</v>
          </cell>
          <cell r="M471">
            <v>431.22030999999998</v>
          </cell>
          <cell r="N471">
            <v>420.53609999999998</v>
          </cell>
        </row>
        <row r="472">
          <cell r="B472">
            <v>24</v>
          </cell>
          <cell r="C472" t="str">
            <v>ЧЕРНIВЕЦЬКА ОБЛАСТЬ</v>
          </cell>
          <cell r="D472">
            <v>30208421</v>
          </cell>
          <cell r="E472" t="str">
            <v>ТОВАРИСТВО З ОБМЕЖЕНОЮ ВIДПОВIДАЛЬНIСТЮ "РОМА"</v>
          </cell>
          <cell r="F472">
            <v>2231.5182300000001</v>
          </cell>
          <cell r="G472">
            <v>2584.4652099999998</v>
          </cell>
          <cell r="H472">
            <v>2687.31846</v>
          </cell>
          <cell r="I472">
            <v>3098.8471199999999</v>
          </cell>
          <cell r="J472">
            <v>514.38190999999995</v>
          </cell>
          <cell r="K472">
            <v>0</v>
          </cell>
          <cell r="L472">
            <v>0</v>
          </cell>
          <cell r="M472">
            <v>211.85239999999999</v>
          </cell>
          <cell r="N472">
            <v>161.38847999999999</v>
          </cell>
        </row>
        <row r="473">
          <cell r="B473">
            <v>24</v>
          </cell>
          <cell r="C473" t="str">
            <v>ЧЕРНIВЕЦЬКА ОБЛАСТЬ</v>
          </cell>
          <cell r="D473">
            <v>14257808</v>
          </cell>
          <cell r="E473" t="str">
            <v>ПРИВАТНЕ ПIДПРИЄМСТВО "КОЛОС"</v>
          </cell>
          <cell r="F473">
            <v>1394.90509</v>
          </cell>
          <cell r="G473">
            <v>1425.9206200000001</v>
          </cell>
          <cell r="H473">
            <v>2640.4659900000001</v>
          </cell>
          <cell r="I473">
            <v>2701.61931</v>
          </cell>
          <cell r="J473">
            <v>1275.6986899999999</v>
          </cell>
          <cell r="K473">
            <v>0</v>
          </cell>
          <cell r="L473">
            <v>0</v>
          </cell>
          <cell r="M473">
            <v>150.01609999999999</v>
          </cell>
          <cell r="N473">
            <v>61.152009999999997</v>
          </cell>
        </row>
        <row r="474">
          <cell r="B474">
            <v>24</v>
          </cell>
          <cell r="C474" t="str">
            <v>ЧЕРНIВЕЦЬКА ОБЛАСТЬ</v>
          </cell>
          <cell r="D474">
            <v>5431689</v>
          </cell>
          <cell r="E474" t="str">
            <v>ОБЛАСНЕ ДЕРЖАВНЕ КОМУНАЛЬНЕ ПIДПРИЄМСТВО "ЧЕРНIВЦIОБЛТЕПЛОМЕРЕЖА"</v>
          </cell>
          <cell r="F474">
            <v>2193.45921</v>
          </cell>
          <cell r="G474">
            <v>2151.2609400000001</v>
          </cell>
          <cell r="H474">
            <v>2584.7741500000002</v>
          </cell>
          <cell r="I474">
            <v>2621.8796299999999</v>
          </cell>
          <cell r="J474">
            <v>470.61869000000002</v>
          </cell>
          <cell r="K474">
            <v>0</v>
          </cell>
          <cell r="L474">
            <v>-34.788580000000003</v>
          </cell>
          <cell r="M474">
            <v>0</v>
          </cell>
          <cell r="N474">
            <v>-2.44258</v>
          </cell>
        </row>
        <row r="475">
          <cell r="B475">
            <v>24</v>
          </cell>
          <cell r="C475" t="str">
            <v>ЧЕРНIВЕЦЬКА ОБЛАСТЬ</v>
          </cell>
          <cell r="D475">
            <v>21438976</v>
          </cell>
          <cell r="E475" t="str">
            <v>ДЕРЖАВНЕ ПIДПРИЄМСТВО БЕРЕГОМЕТСЬКЕ ДЕРЖАВНЕ ЛIСОМИСЛИВСЬКЕ ГОСПОДАРСТВО</v>
          </cell>
          <cell r="F475">
            <v>2350.4519399999999</v>
          </cell>
          <cell r="G475">
            <v>2466.8040599999999</v>
          </cell>
          <cell r="H475">
            <v>2543.62444</v>
          </cell>
          <cell r="I475">
            <v>2497.7177799999999</v>
          </cell>
          <cell r="J475">
            <v>30.913720000000001</v>
          </cell>
          <cell r="K475">
            <v>0</v>
          </cell>
          <cell r="L475">
            <v>0</v>
          </cell>
          <cell r="M475">
            <v>72.046719999999993</v>
          </cell>
          <cell r="N475">
            <v>-47.811660000000003</v>
          </cell>
        </row>
        <row r="476">
          <cell r="B476">
            <v>24</v>
          </cell>
          <cell r="C476" t="str">
            <v>ЧЕРНIВЕЦЬКА ОБЛАСТЬ</v>
          </cell>
          <cell r="D476">
            <v>31963989</v>
          </cell>
          <cell r="E476" t="str">
            <v>ДОЧIРНЄ ПIДПРИЄМСТВО "ЧЕРНIВЕЦЬКИЙ ОБЛАВТОДОР" ВАТ "ДАК "АВТОМОБIЛЬНI ДОРОГИ УКРАЇНИ"</v>
          </cell>
          <cell r="F476">
            <v>1891.0069800000001</v>
          </cell>
          <cell r="G476">
            <v>1626.47</v>
          </cell>
          <cell r="H476">
            <v>2441.9055199999998</v>
          </cell>
          <cell r="I476">
            <v>2435.92128</v>
          </cell>
          <cell r="J476">
            <v>809.45128</v>
          </cell>
          <cell r="K476">
            <v>0</v>
          </cell>
          <cell r="L476">
            <v>0</v>
          </cell>
          <cell r="M476">
            <v>38.98789</v>
          </cell>
          <cell r="N476">
            <v>-8.8655500000000007</v>
          </cell>
        </row>
        <row r="477">
          <cell r="B477">
            <v>24</v>
          </cell>
          <cell r="C477" t="str">
            <v>ЧЕРНIВЕЦЬКА ОБЛАСТЬ</v>
          </cell>
          <cell r="D477">
            <v>23250627</v>
          </cell>
          <cell r="E477" t="str">
            <v>ТОВАРИСТВО З ОБМЕЖЕНОЮ ВIДПОВIДАЛЬНIСТЮ "ДЕФIС"</v>
          </cell>
          <cell r="F477">
            <v>1550.5737099999999</v>
          </cell>
          <cell r="G477">
            <v>1629.0257899999999</v>
          </cell>
          <cell r="H477">
            <v>1432.0325600000001</v>
          </cell>
          <cell r="I477">
            <v>1905.2969700000001</v>
          </cell>
          <cell r="J477">
            <v>276.27118000000002</v>
          </cell>
          <cell r="K477">
            <v>0</v>
          </cell>
          <cell r="L477">
            <v>0</v>
          </cell>
          <cell r="M477">
            <v>105.26606</v>
          </cell>
          <cell r="N477">
            <v>98.058710000000005</v>
          </cell>
        </row>
        <row r="478">
          <cell r="B478">
            <v>24</v>
          </cell>
          <cell r="C478" t="str">
            <v>ЧЕРНIВЕЦЬКА ОБЛАСТЬ</v>
          </cell>
          <cell r="D478">
            <v>30045061</v>
          </cell>
          <cell r="E478" t="str">
            <v>ТОВАРИСТВО З ОБМЕЖЕНОЮ ВIДПОВIДАЛЬНIСТЮ "МАШЗАВОД"</v>
          </cell>
          <cell r="F478">
            <v>4450.0643600000003</v>
          </cell>
          <cell r="G478">
            <v>3192.0785599999999</v>
          </cell>
          <cell r="H478">
            <v>1402.1619800000001</v>
          </cell>
          <cell r="I478">
            <v>1772.77961</v>
          </cell>
          <cell r="J478">
            <v>-1419.299</v>
          </cell>
          <cell r="K478">
            <v>0</v>
          </cell>
          <cell r="L478">
            <v>0</v>
          </cell>
          <cell r="M478">
            <v>484.79694000000001</v>
          </cell>
          <cell r="N478">
            <v>369.35118999999997</v>
          </cell>
        </row>
        <row r="479">
          <cell r="B479">
            <v>24</v>
          </cell>
          <cell r="C479" t="str">
            <v>ЧЕРНIВЕЦЬКА ОБЛАСТЬ</v>
          </cell>
          <cell r="D479">
            <v>21440625</v>
          </cell>
          <cell r="E479" t="str">
            <v>ДЕРЖАВНЕ ЛIСОГОСПОДАРСЬКЕ ПIДПРИЄМСТВО "ДЕРЖЛIСГОСП"</v>
          </cell>
          <cell r="F479">
            <v>1513.6142500000001</v>
          </cell>
          <cell r="G479">
            <v>1473.0481600000001</v>
          </cell>
          <cell r="H479">
            <v>1765.8849600000001</v>
          </cell>
          <cell r="I479">
            <v>1771.96522</v>
          </cell>
          <cell r="J479">
            <v>298.91705999999999</v>
          </cell>
          <cell r="K479">
            <v>0</v>
          </cell>
          <cell r="L479">
            <v>0</v>
          </cell>
          <cell r="M479">
            <v>5.7297099999999999</v>
          </cell>
          <cell r="N479">
            <v>5.5997899999999996</v>
          </cell>
        </row>
        <row r="480">
          <cell r="B480">
            <v>24</v>
          </cell>
          <cell r="C480" t="str">
            <v>ЧЕРНIВЕЦЬКА ОБЛАСТЬ</v>
          </cell>
          <cell r="D480">
            <v>274453</v>
          </cell>
          <cell r="E480" t="str">
            <v>ЧЕРНIВЕЦЬКЕ ЛIСОГОСПОДАРСЬКЕ ДЕРЖАВНЕ ПIДПРИЄМСТВО</v>
          </cell>
          <cell r="F480">
            <v>1381.8336999999999</v>
          </cell>
          <cell r="G480">
            <v>1463.31575</v>
          </cell>
          <cell r="H480">
            <v>1701.17678</v>
          </cell>
          <cell r="I480">
            <v>1739.6740199999999</v>
          </cell>
          <cell r="J480">
            <v>276.35827</v>
          </cell>
          <cell r="K480">
            <v>0</v>
          </cell>
          <cell r="L480">
            <v>0</v>
          </cell>
          <cell r="M480">
            <v>92.611429999999999</v>
          </cell>
          <cell r="N480">
            <v>32.08907</v>
          </cell>
        </row>
        <row r="481">
          <cell r="B481">
            <v>24</v>
          </cell>
          <cell r="C481" t="str">
            <v>ЧЕРНIВЕЦЬКА ОБЛАСТЬ</v>
          </cell>
          <cell r="D481">
            <v>1037595</v>
          </cell>
          <cell r="E481" t="str">
            <v>ВIДКРИТЕ АКЦIОНЕРНЕ ТОВАРИСТВО "ЧЕРНIВЕЦЬКА ПЕРЕСУВНА МЕХАНIЗОВАНА КОЛОНА N 76"</v>
          </cell>
          <cell r="F481">
            <v>2535.4300899999998</v>
          </cell>
          <cell r="G481">
            <v>2713.86175</v>
          </cell>
          <cell r="H481">
            <v>1461.32143</v>
          </cell>
          <cell r="I481">
            <v>1723.4597900000001</v>
          </cell>
          <cell r="J481">
            <v>-990.40196000000003</v>
          </cell>
          <cell r="K481">
            <v>0</v>
          </cell>
          <cell r="L481">
            <v>-22.280999999999999</v>
          </cell>
          <cell r="M481">
            <v>218.86713</v>
          </cell>
          <cell r="N481">
            <v>214.90967000000001</v>
          </cell>
        </row>
        <row r="482">
          <cell r="B482">
            <v>25</v>
          </cell>
          <cell r="C482" t="str">
            <v>ЧЕРНIГIВСЬКА ОБЛАСТЬ</v>
          </cell>
          <cell r="D482">
            <v>14333202</v>
          </cell>
          <cell r="E482" t="str">
            <v>АКЦIОНЕРНЕ ТОВАРИСТВО ЗАКРИТОГО ТИПУ "А/Т ТЮТЮНОВА КОМПАНIЯ "В.А.Т.- ПРИЛУКИ"</v>
          </cell>
          <cell r="F482">
            <v>436439.60399999999</v>
          </cell>
          <cell r="G482">
            <v>440785.30300000001</v>
          </cell>
          <cell r="H482">
            <v>372592.50300000003</v>
          </cell>
          <cell r="I482">
            <v>379998.978</v>
          </cell>
          <cell r="J482">
            <v>-60786.324999999997</v>
          </cell>
          <cell r="K482">
            <v>0</v>
          </cell>
          <cell r="L482">
            <v>0</v>
          </cell>
          <cell r="M482">
            <v>7198.3792599999997</v>
          </cell>
          <cell r="N482">
            <v>2843.4972699999998</v>
          </cell>
        </row>
        <row r="483">
          <cell r="B483">
            <v>25</v>
          </cell>
          <cell r="C483" t="str">
            <v>ЧЕРНIГIВСЬКА ОБЛАСТЬ</v>
          </cell>
          <cell r="D483">
            <v>25881243</v>
          </cell>
          <cell r="E483" t="str">
            <v>ЧЕРНIГIВСЬКЕ ВIДДIЛЕННЯ ВIДКРИТОГО АКЦIОНЕРНОГО ТОВАРИСТВА "САН IНТЕРБРЮ УКРАЇНА"</v>
          </cell>
          <cell r="F483">
            <v>2567.8000000000002</v>
          </cell>
          <cell r="G483">
            <v>2730.7</v>
          </cell>
          <cell r="H483">
            <v>66018.006399999998</v>
          </cell>
          <cell r="I483">
            <v>70933.3318</v>
          </cell>
          <cell r="J483">
            <v>68202.631800000003</v>
          </cell>
          <cell r="K483">
            <v>0</v>
          </cell>
          <cell r="L483">
            <v>0</v>
          </cell>
          <cell r="M483">
            <v>5078.2652399999997</v>
          </cell>
          <cell r="N483">
            <v>4915.3253999999997</v>
          </cell>
        </row>
        <row r="484">
          <cell r="B484">
            <v>25</v>
          </cell>
          <cell r="C484" t="str">
            <v>ЧЕРНIГIВСЬКА ОБЛАСТЬ</v>
          </cell>
          <cell r="D484">
            <v>534663345</v>
          </cell>
          <cell r="E484" t="str">
            <v>НАФТОГАЗОВИДОБУВНЕ УПРАВЛIННЯ "ЧЕРНIГIВНАФТОГАЗ" СПIЛЬНА ДIЯЛЬНIСТЬ ЗА ДОГОВОРОМ 35-4</v>
          </cell>
          <cell r="F484">
            <v>25497.472099999999</v>
          </cell>
          <cell r="G484">
            <v>16528.927899999999</v>
          </cell>
          <cell r="H484">
            <v>48203.273699999998</v>
          </cell>
          <cell r="I484">
            <v>52559.2569</v>
          </cell>
          <cell r="J484">
            <v>36030.328999999998</v>
          </cell>
          <cell r="K484">
            <v>0</v>
          </cell>
          <cell r="L484">
            <v>0</v>
          </cell>
          <cell r="M484">
            <v>4600.8062600000003</v>
          </cell>
          <cell r="N484">
            <v>4355.9832399999996</v>
          </cell>
        </row>
        <row r="485">
          <cell r="B485">
            <v>25</v>
          </cell>
          <cell r="C485" t="str">
            <v>ЧЕРНIГIВСЬКА ОБЛАСТЬ</v>
          </cell>
          <cell r="D485">
            <v>136573</v>
          </cell>
          <cell r="E485" t="str">
            <v>СТРУКТУРНИЙ ПIДРОЗДIЛ НАФТОГАЗОВИДОБУВНЕ УПРАВЛIННЯ "ЧЕРНIГIВНАФТОГАЗ" ВАТ "УКРНАФТА"</v>
          </cell>
          <cell r="F485">
            <v>114306.303</v>
          </cell>
          <cell r="G485">
            <v>114358.78200000001</v>
          </cell>
          <cell r="H485">
            <v>33367.024899999997</v>
          </cell>
          <cell r="I485">
            <v>37880.766799999998</v>
          </cell>
          <cell r="J485">
            <v>-76478.014999999999</v>
          </cell>
          <cell r="K485">
            <v>0</v>
          </cell>
          <cell r="L485">
            <v>0</v>
          </cell>
          <cell r="M485">
            <v>5212.9195200000004</v>
          </cell>
          <cell r="N485">
            <v>4511.0806300000004</v>
          </cell>
        </row>
        <row r="486">
          <cell r="B486">
            <v>25</v>
          </cell>
          <cell r="C486" t="str">
            <v>ЧЕРНIГIВСЬКА ОБЛАСТЬ</v>
          </cell>
          <cell r="D486">
            <v>560242372</v>
          </cell>
          <cell r="E486" t="str">
            <v>ВIДКРИТЕ АКЦIОНЕРНЕ ТОВАРИСТВО "ГАЛС-К" УГОДА ПРО СПIЛЬНУ ДIЯЛЬНIСТЬ</v>
          </cell>
          <cell r="F486">
            <v>45063.347300000001</v>
          </cell>
          <cell r="G486">
            <v>36017.832600000002</v>
          </cell>
          <cell r="H486">
            <v>33470.520799999998</v>
          </cell>
          <cell r="I486">
            <v>37402.9519</v>
          </cell>
          <cell r="J486">
            <v>1385.11922</v>
          </cell>
          <cell r="K486">
            <v>0</v>
          </cell>
          <cell r="L486">
            <v>0</v>
          </cell>
          <cell r="M486">
            <v>3932.4310300000002</v>
          </cell>
          <cell r="N486">
            <v>3932.1187</v>
          </cell>
        </row>
        <row r="487">
          <cell r="B487">
            <v>25</v>
          </cell>
          <cell r="C487" t="str">
            <v>ЧЕРНIГIВСЬКА ОБЛАСТЬ</v>
          </cell>
          <cell r="D487">
            <v>5517564</v>
          </cell>
          <cell r="E487" t="str">
            <v>ЗАКРИТЕ АКЦIОНЕРНЕ ТОВАРИСТВО "ЧЕРНIГIВСЬКИЙ ПИВКОМБIНАТ "ДЕСНА"</v>
          </cell>
          <cell r="F487">
            <v>96471.9902</v>
          </cell>
          <cell r="G487">
            <v>96453.938899999994</v>
          </cell>
          <cell r="H487">
            <v>22910.749100000001</v>
          </cell>
          <cell r="I487">
            <v>22556.345399999998</v>
          </cell>
          <cell r="J487">
            <v>-73897.593999999997</v>
          </cell>
          <cell r="K487">
            <v>0</v>
          </cell>
          <cell r="L487">
            <v>0</v>
          </cell>
          <cell r="M487">
            <v>0</v>
          </cell>
          <cell r="N487">
            <v>-4.09171</v>
          </cell>
        </row>
        <row r="488">
          <cell r="B488">
            <v>25</v>
          </cell>
          <cell r="C488" t="str">
            <v>ЧЕРНIГIВСЬКА ОБЛАСТЬ</v>
          </cell>
          <cell r="D488">
            <v>136875</v>
          </cell>
          <cell r="E488" t="str">
            <v>ГНIДИНЦВСЬКИЙ ГАЗОПЕРЕРОБНИЙ ЗАВОД ВДКРИТОГО АКЦОНЕРНОГО ТОВАРИСТВА "УКРНАФТА"</v>
          </cell>
          <cell r="F488">
            <v>14820.1394</v>
          </cell>
          <cell r="G488">
            <v>14820.1394</v>
          </cell>
          <cell r="H488">
            <v>19309.853999999999</v>
          </cell>
          <cell r="I488">
            <v>21611.232100000001</v>
          </cell>
          <cell r="J488">
            <v>6791.09267</v>
          </cell>
          <cell r="K488">
            <v>0</v>
          </cell>
          <cell r="L488">
            <v>0</v>
          </cell>
          <cell r="M488">
            <v>2301.3780000000002</v>
          </cell>
          <cell r="N488">
            <v>2301.3780000000002</v>
          </cell>
        </row>
        <row r="489">
          <cell r="B489">
            <v>25</v>
          </cell>
          <cell r="C489" t="str">
            <v>ЧЕРНIГIВСЬКА ОБЛАСТЬ</v>
          </cell>
          <cell r="D489">
            <v>26333503</v>
          </cell>
          <cell r="E489" t="str">
            <v>ПРЕДСТАВНИЦТВО "РЕГАЛ ПЕТРОЛЕУМ КОРПОРЕЙШН ЛIМIТЕД"</v>
          </cell>
          <cell r="F489">
            <v>0</v>
          </cell>
          <cell r="G489">
            <v>0</v>
          </cell>
          <cell r="H489">
            <v>18526.297299999998</v>
          </cell>
          <cell r="I489">
            <v>20257.547299999998</v>
          </cell>
          <cell r="J489">
            <v>20257.547299999998</v>
          </cell>
          <cell r="K489">
            <v>0</v>
          </cell>
          <cell r="L489">
            <v>0</v>
          </cell>
          <cell r="M489">
            <v>2031.3058599999999</v>
          </cell>
          <cell r="N489">
            <v>2031.2512999999999</v>
          </cell>
        </row>
        <row r="490">
          <cell r="B490">
            <v>25</v>
          </cell>
          <cell r="C490" t="str">
            <v>ЧЕРНIГIВСЬКА ОБЛАСТЬ</v>
          </cell>
          <cell r="D490">
            <v>22815333</v>
          </cell>
          <cell r="E490" t="str">
            <v>ВIДКРИТЕ АКЦIОНЕРНЕ ТОВАРИСТВО ЕНЕРГОПОСТАЧАЛЬНА КОМПАНIЯ "ЧЕРНIГIВОБЛЕНЕРГО"</v>
          </cell>
          <cell r="F490">
            <v>14695.0067</v>
          </cell>
          <cell r="G490">
            <v>14890.695299999999</v>
          </cell>
          <cell r="H490">
            <v>14921.22</v>
          </cell>
          <cell r="I490">
            <v>16023.4938</v>
          </cell>
          <cell r="J490">
            <v>1132.7984200000001</v>
          </cell>
          <cell r="K490">
            <v>0</v>
          </cell>
          <cell r="L490">
            <v>0</v>
          </cell>
          <cell r="M490">
            <v>1347.86735</v>
          </cell>
          <cell r="N490">
            <v>1102.2737199999999</v>
          </cell>
        </row>
        <row r="491">
          <cell r="B491">
            <v>25</v>
          </cell>
          <cell r="C491" t="str">
            <v>ЧЕРНIГIВСЬКА ОБЛАСТЬ</v>
          </cell>
          <cell r="D491">
            <v>375361</v>
          </cell>
          <cell r="E491" t="str">
            <v>ДЕРЖАВНЕ ПIДПРИЄМСТВО "IЧНЯНСЬКИЙ СПИРТОВИЙ ЗАВОД"</v>
          </cell>
          <cell r="F491">
            <v>13036.0473</v>
          </cell>
          <cell r="G491">
            <v>13138.290499999999</v>
          </cell>
          <cell r="H491">
            <v>14935.8303</v>
          </cell>
          <cell r="I491">
            <v>15630.551299999999</v>
          </cell>
          <cell r="J491">
            <v>2492.2607899999998</v>
          </cell>
          <cell r="K491">
            <v>0</v>
          </cell>
          <cell r="L491">
            <v>0</v>
          </cell>
          <cell r="M491">
            <v>274.81966999999997</v>
          </cell>
          <cell r="N491">
            <v>262.97944999999999</v>
          </cell>
        </row>
        <row r="492">
          <cell r="B492">
            <v>25</v>
          </cell>
          <cell r="C492" t="str">
            <v>ЧЕРНIГIВСЬКА ОБЛАСТЬ</v>
          </cell>
          <cell r="D492">
            <v>31597869</v>
          </cell>
          <cell r="E492" t="str">
            <v>ЗАКРИТЕ АКЦIОНЕРНЕ ТОВАРИСТВО "ЧЕРНIГIВСЬКIЙ ЛIКЕРО-ГОРIЛЧАНИЙ ЗАВОД "ЧЕРНIГIВСЬКА ГОРIЛКА"</v>
          </cell>
          <cell r="F492">
            <v>13331.194299999999</v>
          </cell>
          <cell r="G492">
            <v>13777.134</v>
          </cell>
          <cell r="H492">
            <v>7964.6346700000004</v>
          </cell>
          <cell r="I492">
            <v>11978.038200000001</v>
          </cell>
          <cell r="J492">
            <v>-1799.0959</v>
          </cell>
          <cell r="K492">
            <v>2.0894499999999998</v>
          </cell>
          <cell r="L492">
            <v>2.0894499999999998</v>
          </cell>
          <cell r="M492">
            <v>3709.4916899999998</v>
          </cell>
          <cell r="N492">
            <v>3516.47955</v>
          </cell>
        </row>
        <row r="493">
          <cell r="B493">
            <v>25</v>
          </cell>
          <cell r="C493" t="str">
            <v>ЧЕРНIГIВСЬКА ОБЛАСТЬ</v>
          </cell>
          <cell r="D493">
            <v>22825155</v>
          </cell>
          <cell r="E493" t="str">
            <v>ТОВАРИСТВО З ОБМЕЖЕНОЮ ВIДПОВIДАЛЬНIСТЮ "ЛТ ЧЕЗАРА"</v>
          </cell>
          <cell r="F493">
            <v>3793.78134</v>
          </cell>
          <cell r="G493">
            <v>3955.6655700000001</v>
          </cell>
          <cell r="H493">
            <v>6701.8207499999999</v>
          </cell>
          <cell r="I493">
            <v>6850.0771000000004</v>
          </cell>
          <cell r="J493">
            <v>2894.4115299999999</v>
          </cell>
          <cell r="K493">
            <v>0</v>
          </cell>
          <cell r="L493">
            <v>0</v>
          </cell>
          <cell r="M493">
            <v>365.21721000000002</v>
          </cell>
          <cell r="N493">
            <v>148.25635</v>
          </cell>
        </row>
        <row r="494">
          <cell r="B494">
            <v>25</v>
          </cell>
          <cell r="C494" t="str">
            <v>ЧЕРНIГIВСЬКА ОБЛАСТЬ</v>
          </cell>
          <cell r="D494">
            <v>536507917</v>
          </cell>
          <cell r="E494" t="str">
            <v>ДОГОВIР СПIЛЬНОЇ ДIЯЛЬНОСТI ДОЧ ПIДПРИЄМСТВА НАЦIОНАЛЬНОЇ АКЦIОНЕРНОЇ КОМПАНIЇ "НАДРА УКРАЇНИ" "ЧЕРНIГIВНАФТОГАЗГЕОЛОГIЯ" ТА ЗАТ "ГАЗ-МДС"</v>
          </cell>
          <cell r="F494">
            <v>2459.33284</v>
          </cell>
          <cell r="G494">
            <v>2448.56277</v>
          </cell>
          <cell r="H494">
            <v>6623.8473199999999</v>
          </cell>
          <cell r="I494">
            <v>6746.1495199999999</v>
          </cell>
          <cell r="J494">
            <v>4297.5867500000004</v>
          </cell>
          <cell r="K494">
            <v>0</v>
          </cell>
          <cell r="L494">
            <v>0</v>
          </cell>
          <cell r="M494">
            <v>123.32491</v>
          </cell>
          <cell r="N494">
            <v>123.17143</v>
          </cell>
        </row>
        <row r="495">
          <cell r="B495">
            <v>25</v>
          </cell>
          <cell r="C495" t="str">
            <v>ЧЕРНIГIВСЬКА ОБЛАСТЬ</v>
          </cell>
          <cell r="D495">
            <v>33144497</v>
          </cell>
          <cell r="E495" t="str">
            <v>ФIЛIЯ "БУДIВЕЛЬНЕ УПРАВЛIННЯ "ДНIПРО-МIСТ" ТОВАРИСТВА З ОБМЕЖЕНОЮ ВIДПОВIДАЛЬНIСТЮ "БМК ПЛАНЕТА-МIСТ"</v>
          </cell>
          <cell r="F495">
            <v>2774.9816300000002</v>
          </cell>
          <cell r="G495">
            <v>2774.3910000000001</v>
          </cell>
          <cell r="H495">
            <v>6603.03251</v>
          </cell>
          <cell r="I495">
            <v>6603.1025099999997</v>
          </cell>
          <cell r="J495">
            <v>3828.7115100000001</v>
          </cell>
          <cell r="K495">
            <v>0</v>
          </cell>
          <cell r="L495">
            <v>0</v>
          </cell>
          <cell r="M495">
            <v>9.0300000000000005E-2</v>
          </cell>
          <cell r="N495">
            <v>6.9989999999999997E-2</v>
          </cell>
        </row>
        <row r="496">
          <cell r="B496">
            <v>25</v>
          </cell>
          <cell r="C496" t="str">
            <v>ЧЕРНIГIВСЬКА ОБЛАСТЬ</v>
          </cell>
          <cell r="D496">
            <v>3357671</v>
          </cell>
          <cell r="E496" t="str">
            <v>ВIДКРИТЕ АКЦIОНЕРНЕ ТОВАРИСТВО "ОБЛТЕПЛОКОМУНЕНЕРГО"</v>
          </cell>
          <cell r="F496">
            <v>5597.6605200000004</v>
          </cell>
          <cell r="G496">
            <v>3647.7261800000001</v>
          </cell>
          <cell r="H496">
            <v>3121.90319</v>
          </cell>
          <cell r="I496">
            <v>5320.7355299999999</v>
          </cell>
          <cell r="J496">
            <v>1673.00935</v>
          </cell>
          <cell r="K496">
            <v>0</v>
          </cell>
          <cell r="L496">
            <v>-2851.7193000000002</v>
          </cell>
          <cell r="M496">
            <v>3.1269999999999999E-2</v>
          </cell>
          <cell r="N496">
            <v>0.03</v>
          </cell>
        </row>
        <row r="497">
          <cell r="B497">
            <v>25</v>
          </cell>
          <cell r="C497" t="str">
            <v>ЧЕРНIГIВСЬКА ОБЛАСТЬ</v>
          </cell>
          <cell r="D497">
            <v>3358222</v>
          </cell>
          <cell r="E497" t="str">
            <v>КОМУНАЛЬНЕ ПIДПРИЄМСТВО "ЧЕРНIГIВВОДОКАНАЛ" ЧЕРНIГIВСЬКОЇ МIСЬКОЇ РАДИ</v>
          </cell>
          <cell r="F497">
            <v>3078.02909</v>
          </cell>
          <cell r="G497">
            <v>3035.3901300000002</v>
          </cell>
          <cell r="H497">
            <v>3611.9479200000001</v>
          </cell>
          <cell r="I497">
            <v>4575.4093499999999</v>
          </cell>
          <cell r="J497">
            <v>1540.0192199999999</v>
          </cell>
          <cell r="K497">
            <v>0</v>
          </cell>
          <cell r="L497">
            <v>0</v>
          </cell>
          <cell r="M497">
            <v>966.86006999999995</v>
          </cell>
          <cell r="N497">
            <v>962.71618999999998</v>
          </cell>
        </row>
        <row r="498">
          <cell r="B498">
            <v>25</v>
          </cell>
          <cell r="C498" t="str">
            <v>ЧЕРНIГIВСЬКА ОБЛАСТЬ</v>
          </cell>
          <cell r="D498">
            <v>32016315</v>
          </cell>
          <cell r="E498" t="str">
            <v>ДОЧIРНЄ ПIДПРИЄМСТВО "ЧЕРНIГIВСЬКИЙ ОБЛАВТОДОР" ВIДКРИТОГО АКЦIОНЕРНОГО ТОВАРИСТВА "ДЕРЖАВНА АКЦIОНЕРНА КОМПАНIЯ "АВТОМОБIЛЬНI ДОРОГИ УКРАЇНИ"</v>
          </cell>
          <cell r="F498">
            <v>4372.9549200000001</v>
          </cell>
          <cell r="G498">
            <v>4366.9624199999998</v>
          </cell>
          <cell r="H498">
            <v>4262.3882299999996</v>
          </cell>
          <cell r="I498">
            <v>4237.2055099999998</v>
          </cell>
          <cell r="J498">
            <v>-129.75691</v>
          </cell>
          <cell r="K498">
            <v>0</v>
          </cell>
          <cell r="L498">
            <v>0</v>
          </cell>
          <cell r="M498">
            <v>0.74228000000000005</v>
          </cell>
          <cell r="N498">
            <v>-25.18272</v>
          </cell>
        </row>
        <row r="499">
          <cell r="B499">
            <v>25</v>
          </cell>
          <cell r="C499" t="str">
            <v>ЧЕРНIГIВСЬКА ОБЛАСТЬ</v>
          </cell>
          <cell r="D499">
            <v>30731879</v>
          </cell>
          <cell r="E499" t="str">
            <v>ЗАКРИТЕ АКЦIОНЕРНЕ ТОВАРИСТВО "ШЛЯХО-БУДIВЕЛЬНЕ УПРАВЛIННЯ N 14"</v>
          </cell>
          <cell r="F499">
            <v>3604.5212900000001</v>
          </cell>
          <cell r="G499">
            <v>2919.8144600000001</v>
          </cell>
          <cell r="H499">
            <v>4105.3117099999999</v>
          </cell>
          <cell r="I499">
            <v>4202.3619699999999</v>
          </cell>
          <cell r="J499">
            <v>1282.5475100000001</v>
          </cell>
          <cell r="K499">
            <v>0</v>
          </cell>
          <cell r="L499">
            <v>0</v>
          </cell>
          <cell r="M499">
            <v>100.01045999999999</v>
          </cell>
          <cell r="N499">
            <v>97.050259999999994</v>
          </cell>
        </row>
        <row r="500">
          <cell r="B500">
            <v>25</v>
          </cell>
          <cell r="C500" t="str">
            <v>ЧЕРНIГIВСЬКА ОБЛАСТЬ</v>
          </cell>
          <cell r="D500">
            <v>31188527</v>
          </cell>
          <cell r="E500" t="str">
            <v>ЗАКРИТЕ АКЦIОНЕРНЕ ТОВАРИСТВО "ТФ КАБЕЛЬ"</v>
          </cell>
          <cell r="F500">
            <v>2112.1568600000001</v>
          </cell>
          <cell r="G500">
            <v>2109.1067400000002</v>
          </cell>
          <cell r="H500">
            <v>3329.9954699999998</v>
          </cell>
          <cell r="I500">
            <v>3611.4737500000001</v>
          </cell>
          <cell r="J500">
            <v>1502.3670099999999</v>
          </cell>
          <cell r="K500">
            <v>0</v>
          </cell>
          <cell r="L500">
            <v>0</v>
          </cell>
          <cell r="M500">
            <v>282.00035000000003</v>
          </cell>
          <cell r="N500">
            <v>281.47815000000003</v>
          </cell>
        </row>
        <row r="501">
          <cell r="B501">
            <v>25</v>
          </cell>
          <cell r="C501" t="str">
            <v>ЧЕРНIГIВСЬКА ОБЛАСТЬ</v>
          </cell>
          <cell r="D501">
            <v>3358104</v>
          </cell>
          <cell r="E501" t="str">
            <v>ВIДКРИТЕ АКЦIОНЕРНЕ ТОВАРИСТВО ПО ГАЗОПОСТАЧАННЮ ТА ГАЗИФIКАЦIЇ "ЧЕРНIГIВГАЗ"</v>
          </cell>
          <cell r="F501">
            <v>6147.6400800000001</v>
          </cell>
          <cell r="G501">
            <v>6344.3168400000004</v>
          </cell>
          <cell r="H501">
            <v>3113.8054999999999</v>
          </cell>
          <cell r="I501">
            <v>3487.04682</v>
          </cell>
          <cell r="J501">
            <v>-2857.27</v>
          </cell>
          <cell r="K501">
            <v>0</v>
          </cell>
          <cell r="L501">
            <v>-39.150010000000002</v>
          </cell>
          <cell r="M501">
            <v>385.91719999999998</v>
          </cell>
          <cell r="N501">
            <v>334.09100000000001</v>
          </cell>
        </row>
        <row r="502">
          <cell r="B502">
            <v>26</v>
          </cell>
          <cell r="C502" t="str">
            <v>М.КИЇВ</v>
          </cell>
          <cell r="D502">
            <v>20077720</v>
          </cell>
          <cell r="E502" t="str">
            <v>НАЦIОНАЛЬНА АКЦIОНЕРНА КОМПАНIЯ "НАФТОГАЗ УКРАЇНИ"</v>
          </cell>
          <cell r="F502">
            <v>4904370.83</v>
          </cell>
          <cell r="G502">
            <v>5326303.6399999997</v>
          </cell>
          <cell r="H502">
            <v>3546498.52</v>
          </cell>
          <cell r="I502">
            <v>6437580.6900000004</v>
          </cell>
          <cell r="J502">
            <v>1111277.05</v>
          </cell>
          <cell r="K502">
            <v>1634179.7</v>
          </cell>
          <cell r="L502">
            <v>-2409653.7999999998</v>
          </cell>
          <cell r="M502">
            <v>21560.268</v>
          </cell>
          <cell r="N502">
            <v>-110617.76</v>
          </cell>
        </row>
        <row r="503">
          <cell r="B503">
            <v>26</v>
          </cell>
          <cell r="C503" t="str">
            <v>М.КИЇВ</v>
          </cell>
          <cell r="D503">
            <v>135390</v>
          </cell>
          <cell r="E503" t="str">
            <v>ВIДКРИТЕ АКЦIОНЕРНЕ ТОВАРИСТВО "УКРНАФТА"</v>
          </cell>
          <cell r="F503">
            <v>1461937.47</v>
          </cell>
          <cell r="G503">
            <v>1444889.8</v>
          </cell>
          <cell r="H503">
            <v>1857091.17</v>
          </cell>
          <cell r="I503">
            <v>1970056.57</v>
          </cell>
          <cell r="J503">
            <v>525166.77599999995</v>
          </cell>
          <cell r="K503">
            <v>0</v>
          </cell>
          <cell r="L503">
            <v>-5.20113</v>
          </cell>
          <cell r="M503">
            <v>133274.12400000001</v>
          </cell>
          <cell r="N503">
            <v>113113.773</v>
          </cell>
        </row>
        <row r="504">
          <cell r="B504">
            <v>26</v>
          </cell>
          <cell r="C504" t="str">
            <v>М.КИЇВ</v>
          </cell>
          <cell r="D504">
            <v>24584661</v>
          </cell>
          <cell r="E504" t="str">
            <v>ДЕРЖАВНЕ ПIДПРИЄМСТВО "НАЦIОНАЛЬНА АТОМНА ЕНЕРГОГЕНЕРУЮЧА КОМПАНIЯ "ЕНЕРГОАТОМ"</v>
          </cell>
          <cell r="F504">
            <v>898843.33</v>
          </cell>
          <cell r="G504">
            <v>1261339.82</v>
          </cell>
          <cell r="H504">
            <v>-50544.805</v>
          </cell>
          <cell r="I504">
            <v>1617569.44</v>
          </cell>
          <cell r="J504">
            <v>356229.62099999998</v>
          </cell>
          <cell r="K504">
            <v>0</v>
          </cell>
          <cell r="L504">
            <v>-1294656.1000000001</v>
          </cell>
          <cell r="M504">
            <v>147108.55799999999</v>
          </cell>
          <cell r="N504">
            <v>147099.22399999999</v>
          </cell>
        </row>
        <row r="505">
          <cell r="B505">
            <v>26</v>
          </cell>
          <cell r="C505" t="str">
            <v>М.КИЇВ</v>
          </cell>
          <cell r="D505">
            <v>21673832</v>
          </cell>
          <cell r="E505" t="str">
            <v>ЗАКРИТЕ АКЦIОНЕРНЕ ТОВАРИСТВО "КИЇВСТАР ДЖ. ЕС. ЕМ."</v>
          </cell>
          <cell r="F505">
            <v>770941.03599999996</v>
          </cell>
          <cell r="G505">
            <v>761572.24699999997</v>
          </cell>
          <cell r="H505">
            <v>1434788.94</v>
          </cell>
          <cell r="I505">
            <v>1522089.99</v>
          </cell>
          <cell r="J505">
            <v>760517.74199999997</v>
          </cell>
          <cell r="K505">
            <v>0</v>
          </cell>
          <cell r="L505">
            <v>0</v>
          </cell>
          <cell r="M505">
            <v>87407.441399999996</v>
          </cell>
          <cell r="N505">
            <v>87301.053199999995</v>
          </cell>
        </row>
        <row r="506">
          <cell r="B506">
            <v>26</v>
          </cell>
          <cell r="C506" t="str">
            <v>М.КИЇВ</v>
          </cell>
          <cell r="D506">
            <v>21560766</v>
          </cell>
          <cell r="E506" t="str">
            <v>ВIДКРИТЕ АКЦIОНЕРНЕ ТОВАРИСТВО "УКРТЕЛЕКОМ"</v>
          </cell>
          <cell r="F506">
            <v>681344.05500000005</v>
          </cell>
          <cell r="G506">
            <v>499868.65700000001</v>
          </cell>
          <cell r="H506">
            <v>644136.17799999996</v>
          </cell>
          <cell r="I506">
            <v>696519.74699999997</v>
          </cell>
          <cell r="J506">
            <v>196651.09</v>
          </cell>
          <cell r="K506">
            <v>0</v>
          </cell>
          <cell r="L506">
            <v>0</v>
          </cell>
          <cell r="M506">
            <v>54021.140899999999</v>
          </cell>
          <cell r="N506">
            <v>52383.568500000001</v>
          </cell>
        </row>
        <row r="507">
          <cell r="B507">
            <v>26</v>
          </cell>
          <cell r="C507" t="str">
            <v>М.КИЇВ</v>
          </cell>
          <cell r="D507">
            <v>14333937</v>
          </cell>
          <cell r="E507" t="str">
            <v>ЗАКРИТЕ АКЦIОНЕРНЕ ТОВАРИСТВО "УКРАЇНСЬКИЙ МОБIЛЬНИЙ ЗВ'ЯЗОК"</v>
          </cell>
          <cell r="F507">
            <v>635453.63600000006</v>
          </cell>
          <cell r="G507">
            <v>628244.98699999996</v>
          </cell>
          <cell r="H507">
            <v>611379.75699999998</v>
          </cell>
          <cell r="I507">
            <v>658105.52099999995</v>
          </cell>
          <cell r="J507">
            <v>29860.534199999998</v>
          </cell>
          <cell r="K507">
            <v>0</v>
          </cell>
          <cell r="L507">
            <v>0</v>
          </cell>
          <cell r="M507">
            <v>46883.5432</v>
          </cell>
          <cell r="N507">
            <v>46725.756600000001</v>
          </cell>
        </row>
        <row r="508">
          <cell r="B508">
            <v>26</v>
          </cell>
          <cell r="C508" t="str">
            <v>М.КИЇВ</v>
          </cell>
          <cell r="D508">
            <v>30019775</v>
          </cell>
          <cell r="E508" t="str">
            <v>ДОЧIРНЯ КОМПАНIЯ "УКРГАЗВИДОБУВАННЯ" НАЦIОНАЛЬНОЇ АКЦIОНЕРНОЇ КОМПАНIЇ "НАФТОГАЗ УКРАЇНИ"</v>
          </cell>
          <cell r="F508">
            <v>295009.46100000001</v>
          </cell>
          <cell r="G508">
            <v>279617.58299999998</v>
          </cell>
          <cell r="H508">
            <v>543815.43599999999</v>
          </cell>
          <cell r="I508">
            <v>589603.50300000003</v>
          </cell>
          <cell r="J508">
            <v>309985.91999999998</v>
          </cell>
          <cell r="K508">
            <v>0</v>
          </cell>
          <cell r="L508">
            <v>0</v>
          </cell>
          <cell r="M508">
            <v>46858.585200000001</v>
          </cell>
          <cell r="N508">
            <v>45901.470500000003</v>
          </cell>
        </row>
        <row r="509">
          <cell r="B509">
            <v>26</v>
          </cell>
          <cell r="C509" t="str">
            <v>М.КИЇВ</v>
          </cell>
          <cell r="D509">
            <v>21515381</v>
          </cell>
          <cell r="E509" t="str">
            <v>ДЕРЖАВНЕ ПIДПРИЄМСТВО "ЕНЕРГОРИНОК"</v>
          </cell>
          <cell r="F509">
            <v>462505.29700000002</v>
          </cell>
          <cell r="G509">
            <v>421077.97399999999</v>
          </cell>
          <cell r="H509">
            <v>423525.76299999998</v>
          </cell>
          <cell r="I509">
            <v>525252.25300000003</v>
          </cell>
          <cell r="J509">
            <v>104174.27899999999</v>
          </cell>
          <cell r="K509">
            <v>0</v>
          </cell>
          <cell r="L509">
            <v>-57293.972000000002</v>
          </cell>
          <cell r="M509">
            <v>94450.998900000006</v>
          </cell>
          <cell r="N509">
            <v>94049.017800000001</v>
          </cell>
        </row>
        <row r="510">
          <cell r="B510">
            <v>26</v>
          </cell>
          <cell r="C510" t="str">
            <v>М.КИЇВ</v>
          </cell>
          <cell r="D510">
            <v>34003224</v>
          </cell>
          <cell r="E510" t="str">
            <v>ЗАКРИТЕ АКЦIОНЕРНЕ ТОВАРИСТВО "УКРГАЗ-ЕНЕРГО"</v>
          </cell>
          <cell r="F510">
            <v>0</v>
          </cell>
          <cell r="G510">
            <v>0</v>
          </cell>
          <cell r="H510">
            <v>473756.14</v>
          </cell>
          <cell r="I510">
            <v>499985.48200000002</v>
          </cell>
          <cell r="J510">
            <v>499985.48200000002</v>
          </cell>
          <cell r="K510">
            <v>0</v>
          </cell>
          <cell r="L510">
            <v>0</v>
          </cell>
          <cell r="M510">
            <v>26229.341499999999</v>
          </cell>
          <cell r="N510">
            <v>26229.341499999999</v>
          </cell>
        </row>
        <row r="511">
          <cell r="B511">
            <v>26</v>
          </cell>
          <cell r="C511" t="str">
            <v>М.КИЇВ</v>
          </cell>
          <cell r="D511">
            <v>20043260</v>
          </cell>
          <cell r="E511" t="str">
            <v>СПIЛЬНЕ УКРАЇНСЬКО-НIМЕЦЬКЕ ЗАКРИТЕ АКЦIОНЕРНЕ ТОВАРИСТВО З IНОЗЕМНИМИ IНВЕСТИЦIЯМИ "РЕЕМТСМА-КИЇВ ТЮТЮНОВА ФАБРИКА"</v>
          </cell>
          <cell r="F511">
            <v>317797.36300000001</v>
          </cell>
          <cell r="G511">
            <v>318399.82299999997</v>
          </cell>
          <cell r="H511">
            <v>398269.32</v>
          </cell>
          <cell r="I511">
            <v>399979.973</v>
          </cell>
          <cell r="J511">
            <v>81580.149600000004</v>
          </cell>
          <cell r="K511">
            <v>0</v>
          </cell>
          <cell r="L511">
            <v>0</v>
          </cell>
          <cell r="M511">
            <v>1938.7185899999999</v>
          </cell>
          <cell r="N511">
            <v>1460.6487099999999</v>
          </cell>
        </row>
        <row r="512">
          <cell r="B512">
            <v>26</v>
          </cell>
          <cell r="C512" t="str">
            <v>М.КИЇВ</v>
          </cell>
          <cell r="D512">
            <v>5391057</v>
          </cell>
          <cell r="E512" t="str">
            <v>ЗАКРИТЕ АКЦIОНЕРНЕ ТОВАРИСТВО "ОБОЛОНЬ"</v>
          </cell>
          <cell r="F512">
            <v>326780.228</v>
          </cell>
          <cell r="G512">
            <v>323113.951</v>
          </cell>
          <cell r="H512">
            <v>338601.12800000003</v>
          </cell>
          <cell r="I512">
            <v>353441.08799999999</v>
          </cell>
          <cell r="J512">
            <v>30327.137200000001</v>
          </cell>
          <cell r="K512">
            <v>0</v>
          </cell>
          <cell r="L512">
            <v>0</v>
          </cell>
          <cell r="M512">
            <v>19312.2559</v>
          </cell>
          <cell r="N512">
            <v>14510.661700000001</v>
          </cell>
        </row>
        <row r="513">
          <cell r="B513">
            <v>26</v>
          </cell>
          <cell r="C513" t="str">
            <v>М.КИЇВ</v>
          </cell>
          <cell r="D513">
            <v>100227</v>
          </cell>
          <cell r="E513" t="str">
            <v>ДЕРЖАВНЕ ПIДПРИЄМСТВО "НАЦIОНАЛЬНА ЕНЕРГЕТИЧНА КОМПАНIЯ "УКРЕНЕРГО"</v>
          </cell>
          <cell r="F513">
            <v>146001.85500000001</v>
          </cell>
          <cell r="G513">
            <v>143466.26199999999</v>
          </cell>
          <cell r="H513">
            <v>307168.38500000001</v>
          </cell>
          <cell r="I513">
            <v>322749.25400000002</v>
          </cell>
          <cell r="J513">
            <v>179282.992</v>
          </cell>
          <cell r="K513">
            <v>0</v>
          </cell>
          <cell r="L513">
            <v>0</v>
          </cell>
          <cell r="M513">
            <v>15860.640600000001</v>
          </cell>
          <cell r="N513">
            <v>15580.869000000001</v>
          </cell>
        </row>
        <row r="514">
          <cell r="B514">
            <v>26</v>
          </cell>
          <cell r="C514" t="str">
            <v>М.КИЇВ</v>
          </cell>
          <cell r="D514">
            <v>20749622</v>
          </cell>
          <cell r="E514" t="str">
            <v>ФIРМА "СОЮЗ-ВIКТАН" ЛТД (ТОВАРИСТВО З ОБМЕЖЕНОЮ ВIДПОВIДАЛЬНIСТЮ)</v>
          </cell>
          <cell r="F514">
            <v>395240.68</v>
          </cell>
          <cell r="G514">
            <v>372640.86</v>
          </cell>
          <cell r="H514">
            <v>333805.37900000002</v>
          </cell>
          <cell r="I514">
            <v>317189.95500000002</v>
          </cell>
          <cell r="J514">
            <v>-55450.904999999999</v>
          </cell>
          <cell r="K514">
            <v>280.13887</v>
          </cell>
          <cell r="L514">
            <v>280.13887</v>
          </cell>
          <cell r="M514">
            <v>40395.691599999998</v>
          </cell>
          <cell r="N514">
            <v>-18165.482</v>
          </cell>
        </row>
        <row r="515">
          <cell r="B515">
            <v>26</v>
          </cell>
          <cell r="C515" t="str">
            <v>М.КИЇВ</v>
          </cell>
          <cell r="D515">
            <v>31570412</v>
          </cell>
          <cell r="E515" t="str">
            <v>ВIДКРИТЕ АКЦIОНЕРНЕ ТОВАРИСТВО "УКРТРАНСНАФТА"</v>
          </cell>
          <cell r="F515">
            <v>262410.29499999998</v>
          </cell>
          <cell r="G515">
            <v>255467.26199999999</v>
          </cell>
          <cell r="H515">
            <v>229687.908</v>
          </cell>
          <cell r="I515">
            <v>238483.54199999999</v>
          </cell>
          <cell r="J515">
            <v>-16983.72</v>
          </cell>
          <cell r="K515">
            <v>0</v>
          </cell>
          <cell r="L515">
            <v>-0.53503999999999996</v>
          </cell>
          <cell r="M515">
            <v>26791.411199999999</v>
          </cell>
          <cell r="N515">
            <v>8734.43073</v>
          </cell>
        </row>
        <row r="516">
          <cell r="B516">
            <v>26</v>
          </cell>
          <cell r="C516" t="str">
            <v>М.КИЇВ</v>
          </cell>
          <cell r="D516">
            <v>19341005</v>
          </cell>
          <cell r="E516" t="str">
            <v>ТОВАРИСТВО З ОБМЕЖЕНОЮ ВIДПОВIДАЛЬНIСТЮ З IНОЗЕМНОЮ IНВЕСТИЦIЄЮ "ПРОКТЕР ЕНД ГЕМБЛ УКРАЇНА"</v>
          </cell>
          <cell r="F516">
            <v>156770.45800000001</v>
          </cell>
          <cell r="G516">
            <v>156594.799</v>
          </cell>
          <cell r="H516">
            <v>166305.89199999999</v>
          </cell>
          <cell r="I516">
            <v>172502.245</v>
          </cell>
          <cell r="J516">
            <v>15907.4457</v>
          </cell>
          <cell r="K516">
            <v>0</v>
          </cell>
          <cell r="L516">
            <v>0</v>
          </cell>
          <cell r="M516">
            <v>6829.2860099999998</v>
          </cell>
          <cell r="N516">
            <v>6196.3533799999996</v>
          </cell>
        </row>
        <row r="517">
          <cell r="B517">
            <v>26</v>
          </cell>
          <cell r="C517" t="str">
            <v>М.КИЇВ</v>
          </cell>
          <cell r="D517">
            <v>23507865</v>
          </cell>
          <cell r="E517" t="str">
            <v>АКЦIОНЕРНЕ ТОВАРИСТВО ЗАКРИТОГО ТИПУ "УКРАЇНСЬКА НЕЗАЛЕЖНА ТВ-КОРПОРАЦIЯ"</v>
          </cell>
          <cell r="F517">
            <v>66481.546799999996</v>
          </cell>
          <cell r="G517">
            <v>65548.286699999997</v>
          </cell>
          <cell r="H517">
            <v>141463.36799999999</v>
          </cell>
          <cell r="I517">
            <v>152294.43599999999</v>
          </cell>
          <cell r="J517">
            <v>86746.149799999999</v>
          </cell>
          <cell r="K517">
            <v>0</v>
          </cell>
          <cell r="L517">
            <v>0</v>
          </cell>
          <cell r="M517">
            <v>10892.9676</v>
          </cell>
          <cell r="N517">
            <v>10831.068799999999</v>
          </cell>
        </row>
        <row r="518">
          <cell r="B518">
            <v>26</v>
          </cell>
          <cell r="C518" t="str">
            <v>М.КИЇВ</v>
          </cell>
          <cell r="D518">
            <v>22927045</v>
          </cell>
          <cell r="E518" t="str">
            <v>ВIДКРИТЕ АКЦIОНЕРНЕ ТОВАРИСТВО "ДЕРЖАВНА ЕНЕРГОГЕНЕРУЮЧА КОМПАНIЯ "ЦЕНТРЕНЕРГО"</v>
          </cell>
          <cell r="F518">
            <v>172998.04800000001</v>
          </cell>
          <cell r="G518">
            <v>174305.337</v>
          </cell>
          <cell r="H518">
            <v>132930.992</v>
          </cell>
          <cell r="I518">
            <v>151402.02900000001</v>
          </cell>
          <cell r="J518">
            <v>-22903.308000000001</v>
          </cell>
          <cell r="K518">
            <v>0</v>
          </cell>
          <cell r="L518">
            <v>-4996.2</v>
          </cell>
          <cell r="M518">
            <v>19853.633300000001</v>
          </cell>
          <cell r="N518">
            <v>13474.8372</v>
          </cell>
        </row>
        <row r="519">
          <cell r="B519">
            <v>26</v>
          </cell>
          <cell r="C519" t="str">
            <v>М.КИЇВ</v>
          </cell>
          <cell r="D519">
            <v>14305909</v>
          </cell>
          <cell r="E519" t="str">
            <v>ВIДКРИТЕ АКЦIОНЕРНЕ ТОВАРИСТВО "РАЙФФАЙЗЕН БАНК АВАЛЬ"</v>
          </cell>
          <cell r="F519">
            <v>31398.898499999999</v>
          </cell>
          <cell r="G519">
            <v>31782.104500000001</v>
          </cell>
          <cell r="H519">
            <v>136259.55799999999</v>
          </cell>
          <cell r="I519">
            <v>139285.81899999999</v>
          </cell>
          <cell r="J519">
            <v>107503.715</v>
          </cell>
          <cell r="K519">
            <v>0</v>
          </cell>
          <cell r="L519">
            <v>0</v>
          </cell>
          <cell r="M519">
            <v>3423.9410400000002</v>
          </cell>
          <cell r="N519">
            <v>3021.37032</v>
          </cell>
        </row>
        <row r="520">
          <cell r="B520">
            <v>26</v>
          </cell>
          <cell r="C520" t="str">
            <v>М.КИЇВ</v>
          </cell>
          <cell r="D520">
            <v>31517060</v>
          </cell>
          <cell r="E520" t="str">
            <v>УКРАЇНСЬКЕ ДЕРЖАВНЕ ПIДПРИЄМСТВО "УКРХIМТРАНСАМIАК"</v>
          </cell>
          <cell r="F520">
            <v>69214.061300000001</v>
          </cell>
          <cell r="G520">
            <v>66017.607699999993</v>
          </cell>
          <cell r="H520">
            <v>135267.913</v>
          </cell>
          <cell r="I520">
            <v>136971.04699999999</v>
          </cell>
          <cell r="J520">
            <v>70953.439100000003</v>
          </cell>
          <cell r="K520">
            <v>0.25398999999999999</v>
          </cell>
          <cell r="L520">
            <v>0.25398999999999999</v>
          </cell>
          <cell r="M520">
            <v>6948.54529</v>
          </cell>
          <cell r="N520">
            <v>1702.63636</v>
          </cell>
        </row>
        <row r="521">
          <cell r="B521">
            <v>26</v>
          </cell>
          <cell r="C521" t="str">
            <v>М.КИЇВ</v>
          </cell>
          <cell r="D521">
            <v>31301827</v>
          </cell>
          <cell r="E521" t="str">
            <v>ДОЧIРНЯ КОМПАНIЯ "ГАЗ УКРАЇНИ" НАЦIОНАЛЬНОЇ АКЦIОНЕРНОЇ КОМПАНIЇ "НАФТОГАЗ УКРАЇНИ"</v>
          </cell>
          <cell r="F521">
            <v>112359.561</v>
          </cell>
          <cell r="G521">
            <v>71187.8171</v>
          </cell>
          <cell r="H521">
            <v>107358.773</v>
          </cell>
          <cell r="I521">
            <v>128925.436</v>
          </cell>
          <cell r="J521">
            <v>57737.618900000001</v>
          </cell>
          <cell r="K521">
            <v>0</v>
          </cell>
          <cell r="L521">
            <v>0</v>
          </cell>
          <cell r="M521">
            <v>47784.118499999997</v>
          </cell>
          <cell r="N521">
            <v>21551.6525</v>
          </cell>
        </row>
        <row r="522">
          <cell r="B522">
            <v>27</v>
          </cell>
          <cell r="C522" t="str">
            <v>М.СЕВАСТОПОЛЬ</v>
          </cell>
          <cell r="D522">
            <v>5471081</v>
          </cell>
          <cell r="E522" t="str">
            <v>ВIДКРИТЕ АКЦIОНЕРНЕ ТОВАРИСТВО "ЕНЕРГЕТИЧНА КОМПАНIЯ "СЕВАСТОПОЛЬЕНЕРГО"</v>
          </cell>
          <cell r="F522">
            <v>11661.692499999999</v>
          </cell>
          <cell r="G522">
            <v>11670.6348</v>
          </cell>
          <cell r="H522">
            <v>17722.993600000002</v>
          </cell>
          <cell r="I522">
            <v>17795.999800000001</v>
          </cell>
          <cell r="J522">
            <v>6125.3650299999999</v>
          </cell>
          <cell r="K522">
            <v>0</v>
          </cell>
          <cell r="L522">
            <v>0</v>
          </cell>
          <cell r="M522">
            <v>20.269030000000001</v>
          </cell>
          <cell r="N522">
            <v>14.57892</v>
          </cell>
        </row>
        <row r="523">
          <cell r="B523">
            <v>27</v>
          </cell>
          <cell r="C523" t="str">
            <v>М.СЕВАСТОПОЛЬ</v>
          </cell>
          <cell r="D523">
            <v>191906</v>
          </cell>
          <cell r="E523" t="str">
            <v>ВIДКРИТЕ АКЦIОНЕРНЕ ТОВАРИСТВО "БАЛАКЛАВСЬКЕ РУДОУПРАВЛIННЯ IМ. О.М.ГОРЬКОГО"</v>
          </cell>
          <cell r="F523">
            <v>8541.79666</v>
          </cell>
          <cell r="G523">
            <v>8548.1398700000009</v>
          </cell>
          <cell r="H523">
            <v>11318.721600000001</v>
          </cell>
          <cell r="I523">
            <v>11461.2701</v>
          </cell>
          <cell r="J523">
            <v>2913.1302599999999</v>
          </cell>
          <cell r="K523">
            <v>0</v>
          </cell>
          <cell r="L523">
            <v>0</v>
          </cell>
          <cell r="M523">
            <v>668.73505</v>
          </cell>
          <cell r="N523">
            <v>623.69295</v>
          </cell>
        </row>
        <row r="524">
          <cell r="B524">
            <v>27</v>
          </cell>
          <cell r="C524" t="str">
            <v>М.СЕВАСТОПОЛЬ</v>
          </cell>
          <cell r="D524">
            <v>3358305</v>
          </cell>
          <cell r="E524" t="str">
            <v>ВIДКРИТЕ АКЦIОНЕРНЕ ТОВАРИСТВО ПО ГАЗОПОСТАЧАННЮ ТА ГАЗИФIКАЦIЄ "СЕВАСТОПОЛЬГАЗ"</v>
          </cell>
          <cell r="F524">
            <v>3121.4504999999999</v>
          </cell>
          <cell r="G524">
            <v>2852.1141899999998</v>
          </cell>
          <cell r="H524">
            <v>3519.0740000000001</v>
          </cell>
          <cell r="I524">
            <v>8368.1268600000003</v>
          </cell>
          <cell r="J524">
            <v>5516.0126700000001</v>
          </cell>
          <cell r="K524">
            <v>0</v>
          </cell>
          <cell r="L524">
            <v>-5642.3068000000003</v>
          </cell>
          <cell r="M524">
            <v>49.828679999999999</v>
          </cell>
          <cell r="N524">
            <v>49.823680000000003</v>
          </cell>
        </row>
        <row r="525">
          <cell r="B525">
            <v>27</v>
          </cell>
          <cell r="C525" t="str">
            <v>М.СЕВАСТОПОЛЬ</v>
          </cell>
          <cell r="D525">
            <v>1125548</v>
          </cell>
          <cell r="E525" t="str">
            <v>ДЕРЖАВНЕ ПIДПРИЄМСТВО "СЕВАСТОПОЛЬСЬКИЙ МОРСЬКИЙ ТОРГОВЕЛЬНИЙ ПОРТ"</v>
          </cell>
          <cell r="F525">
            <v>3178.1541499999998</v>
          </cell>
          <cell r="G525">
            <v>3343.6345500000002</v>
          </cell>
          <cell r="H525">
            <v>7983.8992799999996</v>
          </cell>
          <cell r="I525">
            <v>7928.8537800000004</v>
          </cell>
          <cell r="J525">
            <v>4585.2192299999997</v>
          </cell>
          <cell r="K525">
            <v>0</v>
          </cell>
          <cell r="L525">
            <v>0</v>
          </cell>
          <cell r="M525">
            <v>122.31601000000001</v>
          </cell>
          <cell r="N525">
            <v>-55.051139999999997</v>
          </cell>
        </row>
        <row r="526">
          <cell r="B526">
            <v>27</v>
          </cell>
          <cell r="C526" t="str">
            <v>М.СЕВАСТОПОЛЬ</v>
          </cell>
          <cell r="D526">
            <v>14307989</v>
          </cell>
          <cell r="E526" t="str">
            <v>ВIДКРИТЕ АКЦIОНЕРНЕ ТОВАРИСТВО "ЦЕНТРАЛЬНЕ КОНСТРУКТОРСЬКЕ БЮРО "КОРАЛЛ"</v>
          </cell>
          <cell r="F526">
            <v>8199.2110799999991</v>
          </cell>
          <cell r="G526">
            <v>7374.9432800000004</v>
          </cell>
          <cell r="H526">
            <v>6940.36481</v>
          </cell>
          <cell r="I526">
            <v>7622.6433500000003</v>
          </cell>
          <cell r="J526">
            <v>247.70007000000001</v>
          </cell>
          <cell r="K526">
            <v>0</v>
          </cell>
          <cell r="L526">
            <v>-1.3100000000000001E-2</v>
          </cell>
          <cell r="M526">
            <v>687.84880999999996</v>
          </cell>
          <cell r="N526">
            <v>681.90062</v>
          </cell>
        </row>
        <row r="527">
          <cell r="B527">
            <v>27</v>
          </cell>
          <cell r="C527" t="str">
            <v>М.СЕВАСТОПОЛЬ</v>
          </cell>
          <cell r="D527">
            <v>5431414</v>
          </cell>
          <cell r="E527" t="str">
            <v>ГОСУДАРСТВЕННОЕ ПРЕДПРИЯТИЕ "СЕВАСТОПОЛЬСКИЙ ВИНОДЕЛЬЧЕСКИЙ ЗАВОД"</v>
          </cell>
          <cell r="F527">
            <v>5783.1439099999998</v>
          </cell>
          <cell r="G527">
            <v>6093.3615099999997</v>
          </cell>
          <cell r="H527">
            <v>5935.20795</v>
          </cell>
          <cell r="I527">
            <v>7518.3419000000004</v>
          </cell>
          <cell r="J527">
            <v>1424.9803899999999</v>
          </cell>
          <cell r="K527">
            <v>0</v>
          </cell>
          <cell r="L527">
            <v>0</v>
          </cell>
          <cell r="M527">
            <v>1013.29272</v>
          </cell>
          <cell r="N527">
            <v>1007.78976</v>
          </cell>
        </row>
        <row r="528">
          <cell r="B528">
            <v>27</v>
          </cell>
          <cell r="C528" t="str">
            <v>М.СЕВАСТОПОЛЬ</v>
          </cell>
          <cell r="D528">
            <v>20709663</v>
          </cell>
          <cell r="E528" t="str">
            <v>ДЕРЖАВНЕ ПIДПРИЄМСТВО СЕВАСТОПОЛЬСЬКИЙ МОРСЬКИЙ РИБНИЙ ПОРТ</v>
          </cell>
          <cell r="F528">
            <v>7601.83997</v>
          </cell>
          <cell r="G528">
            <v>6917.5823200000004</v>
          </cell>
          <cell r="H528">
            <v>6387.76368</v>
          </cell>
          <cell r="I528">
            <v>7040.3370000000004</v>
          </cell>
          <cell r="J528">
            <v>122.75467999999999</v>
          </cell>
          <cell r="K528">
            <v>0</v>
          </cell>
          <cell r="L528">
            <v>0</v>
          </cell>
          <cell r="M528">
            <v>968.94960000000003</v>
          </cell>
          <cell r="N528">
            <v>652.10170000000005</v>
          </cell>
        </row>
        <row r="529">
          <cell r="B529">
            <v>27</v>
          </cell>
          <cell r="C529" t="str">
            <v>М.СЕВАСТОПОЛЬ</v>
          </cell>
          <cell r="D529">
            <v>463088</v>
          </cell>
          <cell r="E529" t="str">
            <v>СЕВАСТОПОЛЬСКОЕ ГОСУДАРСТВЕННОЕ ПРЕДПРИЯТИЕ "АТЛАНТИКА"</v>
          </cell>
          <cell r="F529">
            <v>390.3526</v>
          </cell>
          <cell r="G529">
            <v>51.631959999999999</v>
          </cell>
          <cell r="H529">
            <v>3372.6051000000002</v>
          </cell>
          <cell r="I529">
            <v>6285.5588399999997</v>
          </cell>
          <cell r="J529">
            <v>6233.92688</v>
          </cell>
          <cell r="K529">
            <v>0</v>
          </cell>
          <cell r="L529">
            <v>-2743.9856</v>
          </cell>
          <cell r="M529">
            <v>28.056999999999999</v>
          </cell>
          <cell r="N529">
            <v>28.056999999999999</v>
          </cell>
        </row>
        <row r="530">
          <cell r="B530">
            <v>27</v>
          </cell>
          <cell r="C530" t="str">
            <v>М.СЕВАСТОПОЛЬ</v>
          </cell>
          <cell r="D530">
            <v>3358274</v>
          </cell>
          <cell r="E530" t="str">
            <v>ДЕРЖАВНЕ КОМУНАЛЬНЕ ПIДПРИЄМСТВО "СЕВМIСЬКВОДОКАНАЛ"</v>
          </cell>
          <cell r="F530">
            <v>4545.36391</v>
          </cell>
          <cell r="G530">
            <v>4526.8966700000001</v>
          </cell>
          <cell r="H530">
            <v>5308.25695</v>
          </cell>
          <cell r="I530">
            <v>6013.4211500000001</v>
          </cell>
          <cell r="J530">
            <v>1486.52448</v>
          </cell>
          <cell r="K530">
            <v>0</v>
          </cell>
          <cell r="L530">
            <v>0</v>
          </cell>
          <cell r="M530">
            <v>715.50985000000003</v>
          </cell>
          <cell r="N530">
            <v>686.05728999999997</v>
          </cell>
        </row>
        <row r="531">
          <cell r="B531">
            <v>27</v>
          </cell>
          <cell r="C531" t="str">
            <v>М.СЕВАСТОПОЛЬ</v>
          </cell>
          <cell r="D531">
            <v>23450835</v>
          </cell>
          <cell r="E531" t="str">
            <v>СЕВАСТОПОЛЬСЬКА ФIЛIЯ ЗАКРИТОГО АКЦIОНЕРНОГО ТОВАРИСТВА "УКРАЄНСЬКИЙ МОБIЛЬНИЙ ЗВ'ЯЗОК"</v>
          </cell>
          <cell r="F531">
            <v>3433.61</v>
          </cell>
          <cell r="G531">
            <v>3433.61</v>
          </cell>
          <cell r="H531">
            <v>4610.2</v>
          </cell>
          <cell r="I531">
            <v>4610.2</v>
          </cell>
          <cell r="J531">
            <v>1176.5899999999999</v>
          </cell>
          <cell r="K531">
            <v>0</v>
          </cell>
          <cell r="L531">
            <v>0</v>
          </cell>
          <cell r="M531">
            <v>5.3699999999999998E-3</v>
          </cell>
          <cell r="N531">
            <v>0</v>
          </cell>
        </row>
        <row r="532">
          <cell r="B532">
            <v>27</v>
          </cell>
          <cell r="C532" t="str">
            <v>М.СЕВАСТОПОЛЬ</v>
          </cell>
          <cell r="D532">
            <v>3358357</v>
          </cell>
          <cell r="E532" t="str">
            <v>КОМУНАЛЬНЕ ПIДПРИЄМСТВО "СЕВТЕПЛОЕНЕРГО" СЕВАСТОПОЛЬСЬКОЄ МIСЬКОЄ РАДИ</v>
          </cell>
          <cell r="F532">
            <v>3618.7648199999999</v>
          </cell>
          <cell r="G532">
            <v>3646.5735800000002</v>
          </cell>
          <cell r="H532">
            <v>2889.40524</v>
          </cell>
          <cell r="I532">
            <v>3381.9398999999999</v>
          </cell>
          <cell r="J532">
            <v>-264.63368000000003</v>
          </cell>
          <cell r="K532">
            <v>0</v>
          </cell>
          <cell r="L532">
            <v>0</v>
          </cell>
          <cell r="M532">
            <v>400.16811000000001</v>
          </cell>
          <cell r="N532">
            <v>400.12164000000001</v>
          </cell>
        </row>
        <row r="533">
          <cell r="B533">
            <v>27</v>
          </cell>
          <cell r="C533" t="str">
            <v>М.СЕВАСТОПОЛЬ</v>
          </cell>
          <cell r="D533">
            <v>31576194</v>
          </cell>
          <cell r="E533" t="str">
            <v>ТОВАРИСТВО З ОБМЕЖЕНОЮ ВIДПОВIДАЛЬНIСТЮ "ПIДПРИЄМСТВО "ТАВРIДА ЕЛЕКТРИК УКРАЇНА"</v>
          </cell>
          <cell r="F533">
            <v>1159.0281500000001</v>
          </cell>
          <cell r="G533">
            <v>410.09992999999997</v>
          </cell>
          <cell r="H533">
            <v>3187.2975299999998</v>
          </cell>
          <cell r="I533">
            <v>3012.54448</v>
          </cell>
          <cell r="J533">
            <v>2602.4445500000002</v>
          </cell>
          <cell r="K533">
            <v>0</v>
          </cell>
          <cell r="L533">
            <v>0</v>
          </cell>
          <cell r="M533">
            <v>128.23518999999999</v>
          </cell>
          <cell r="N533">
            <v>-174.96862999999999</v>
          </cell>
        </row>
        <row r="534">
          <cell r="B534">
            <v>27</v>
          </cell>
          <cell r="C534" t="str">
            <v>М.СЕВАСТОПОЛЬ</v>
          </cell>
          <cell r="D534">
            <v>1271342</v>
          </cell>
          <cell r="E534" t="str">
            <v>ЗАКРИТЕ АКЦIОНЕРНЕ ТОВАРИСТВО "СЕВАСТОПОЛЬБУД"</v>
          </cell>
          <cell r="F534">
            <v>1817.16867</v>
          </cell>
          <cell r="G534">
            <v>1826.03253</v>
          </cell>
          <cell r="H534">
            <v>2487.26071</v>
          </cell>
          <cell r="I534">
            <v>2687.1341699999998</v>
          </cell>
          <cell r="J534">
            <v>861.10163999999997</v>
          </cell>
          <cell r="K534">
            <v>0</v>
          </cell>
          <cell r="L534">
            <v>0</v>
          </cell>
          <cell r="M534">
            <v>210.83634000000001</v>
          </cell>
          <cell r="N534">
            <v>199.87343000000001</v>
          </cell>
        </row>
        <row r="535">
          <cell r="B535">
            <v>27</v>
          </cell>
          <cell r="C535" t="str">
            <v>М.СЕВАСТОПОЛЬ</v>
          </cell>
          <cell r="D535">
            <v>30120798</v>
          </cell>
          <cell r="E535" t="str">
            <v>ПIДПРИЄМСТВО "БУДIВЕЛЬНЕ УПРАВЛIННЯ ЧОРНОМОРСЬКОГО ФЛОТУ МIНIСТЕРСТВА ОБОРОНИ РОСIЙСЬКОЄ ФЕДЕРАЦIЄ"</v>
          </cell>
          <cell r="F535">
            <v>2371.0375300000001</v>
          </cell>
          <cell r="G535">
            <v>2313.6025500000001</v>
          </cell>
          <cell r="H535">
            <v>2159.6012500000002</v>
          </cell>
          <cell r="I535">
            <v>2505.6170499999998</v>
          </cell>
          <cell r="J535">
            <v>192.0145</v>
          </cell>
          <cell r="K535">
            <v>0</v>
          </cell>
          <cell r="L535">
            <v>0</v>
          </cell>
          <cell r="M535">
            <v>352.94360999999998</v>
          </cell>
          <cell r="N535">
            <v>346.01351</v>
          </cell>
        </row>
        <row r="536">
          <cell r="B536">
            <v>27</v>
          </cell>
          <cell r="C536" t="str">
            <v>М.СЕВАСТОПОЛЬ</v>
          </cell>
          <cell r="D536">
            <v>32367281</v>
          </cell>
          <cell r="E536" t="str">
            <v>ТОВАРИСТВО З ОБМЕЖЕНОЮ ВIДПОВIДАЛЬНIСТЮ "IНКЕРМАНСЬКИЙ ЗАВОД МАРОЧНЫХ ВИН"</v>
          </cell>
          <cell r="F536">
            <v>1543.9348399999999</v>
          </cell>
          <cell r="G536">
            <v>2601.6455900000001</v>
          </cell>
          <cell r="H536">
            <v>1495.5406399999999</v>
          </cell>
          <cell r="I536">
            <v>2367.8175999999999</v>
          </cell>
          <cell r="J536">
            <v>-233.82799</v>
          </cell>
          <cell r="K536">
            <v>0</v>
          </cell>
          <cell r="L536">
            <v>0</v>
          </cell>
          <cell r="M536">
            <v>1507.82761</v>
          </cell>
          <cell r="N536">
            <v>667.09041000000002</v>
          </cell>
        </row>
        <row r="537">
          <cell r="B537">
            <v>27</v>
          </cell>
          <cell r="C537" t="str">
            <v>М.СЕВАСТОПОЛЬ</v>
          </cell>
          <cell r="D537">
            <v>30628382</v>
          </cell>
          <cell r="E537" t="str">
            <v>ЗАКРИТЕ АКЦIОНЕРНЕ ТОВАРИСТВО "СТIВIДОРНА КОМПАНIЯ "АВЛIТА"</v>
          </cell>
          <cell r="F537">
            <v>9750.0884700000006</v>
          </cell>
          <cell r="G537">
            <v>5914.3537100000003</v>
          </cell>
          <cell r="H537">
            <v>332.47620000000001</v>
          </cell>
          <cell r="I537">
            <v>2316.4645999999998</v>
          </cell>
          <cell r="J537">
            <v>-3597.8890999999999</v>
          </cell>
          <cell r="K537">
            <v>0</v>
          </cell>
          <cell r="L537">
            <v>0</v>
          </cell>
          <cell r="M537">
            <v>1987.38642</v>
          </cell>
          <cell r="N537">
            <v>1983.98254</v>
          </cell>
        </row>
        <row r="538">
          <cell r="B538">
            <v>27</v>
          </cell>
          <cell r="C538" t="str">
            <v>М.СЕВАСТОПОЛЬ</v>
          </cell>
          <cell r="D538">
            <v>14319030</v>
          </cell>
          <cell r="E538" t="str">
            <v>ВIДДIЛ ДЕРЖАВНОЄ СЛУЖБИ ОХОРОНИ ПРИ УМВС УКРАЄНИ В М.СЕВАСТОПОЛI</v>
          </cell>
          <cell r="F538">
            <v>1436.8508400000001</v>
          </cell>
          <cell r="G538">
            <v>1434.9792199999999</v>
          </cell>
          <cell r="H538">
            <v>1797.0049899999999</v>
          </cell>
          <cell r="I538">
            <v>1933.8068000000001</v>
          </cell>
          <cell r="J538">
            <v>498.82758000000001</v>
          </cell>
          <cell r="K538">
            <v>0</v>
          </cell>
          <cell r="L538">
            <v>0</v>
          </cell>
          <cell r="M538">
            <v>138.00036</v>
          </cell>
          <cell r="N538">
            <v>136.80180999999999</v>
          </cell>
        </row>
        <row r="539">
          <cell r="B539">
            <v>27</v>
          </cell>
          <cell r="C539" t="str">
            <v>М.СЕВАСТОПОЛЬ</v>
          </cell>
          <cell r="D539">
            <v>13792296</v>
          </cell>
          <cell r="E539" t="str">
            <v>ЗАКРИТЕ АКЦIОНЕРНЕ ТОВАРИСТВО "МОРБУД"</v>
          </cell>
          <cell r="F539">
            <v>862.98918000000003</v>
          </cell>
          <cell r="G539">
            <v>866.39746000000002</v>
          </cell>
          <cell r="H539">
            <v>1601.4037800000001</v>
          </cell>
          <cell r="I539">
            <v>1846.8071299999999</v>
          </cell>
          <cell r="J539">
            <v>980.40967000000001</v>
          </cell>
          <cell r="K539">
            <v>0</v>
          </cell>
          <cell r="L539">
            <v>0</v>
          </cell>
          <cell r="M539">
            <v>248.81586999999999</v>
          </cell>
          <cell r="N539">
            <v>245.40334999999999</v>
          </cell>
        </row>
        <row r="540">
          <cell r="B540">
            <v>27</v>
          </cell>
          <cell r="C540" t="str">
            <v>М.СЕВАСТОПОЛЬ</v>
          </cell>
          <cell r="D540">
            <v>9324193</v>
          </cell>
          <cell r="E540" t="str">
            <v>СЕВАСТОПОЛЬСКИЙ ФИЛИАЛ АКЦИОНЕРНО-КОММЕРЧЕСКОГО БАНКА СОЦИАЛЬНОГО РАЗВИТИЯ "УКРСОЦБАНК"</v>
          </cell>
          <cell r="F540">
            <v>672.96311000000003</v>
          </cell>
          <cell r="G540">
            <v>672.95128999999997</v>
          </cell>
          <cell r="H540">
            <v>1781.4608800000001</v>
          </cell>
          <cell r="I540">
            <v>1781.4608800000001</v>
          </cell>
          <cell r="J540">
            <v>1108.5095899999999</v>
          </cell>
          <cell r="K540">
            <v>0</v>
          </cell>
          <cell r="L540">
            <v>0</v>
          </cell>
          <cell r="M540">
            <v>3.8999999999999999E-4</v>
          </cell>
          <cell r="N540">
            <v>-1.993E-2</v>
          </cell>
        </row>
        <row r="541">
          <cell r="B541">
            <v>27</v>
          </cell>
          <cell r="C541" t="str">
            <v>М.СЕВАСТОПОЛЬ</v>
          </cell>
          <cell r="D541">
            <v>22288148</v>
          </cell>
          <cell r="E541" t="str">
            <v>ЗАКРЫТОЕ АКЦИОНЕРНОЕ ОБЩЕСТВО "МЕХАНИЗАЦИЯ СТРОИТЕЛЬСТВА"</v>
          </cell>
          <cell r="F541">
            <v>1072.23693</v>
          </cell>
          <cell r="G541">
            <v>1057.6027300000001</v>
          </cell>
          <cell r="H541">
            <v>1690.8791200000001</v>
          </cell>
          <cell r="I541">
            <v>1764.9746500000001</v>
          </cell>
          <cell r="J541">
            <v>707.37192000000005</v>
          </cell>
          <cell r="K541">
            <v>0</v>
          </cell>
          <cell r="L541">
            <v>-12.06959</v>
          </cell>
          <cell r="M541">
            <v>62.552390000000003</v>
          </cell>
          <cell r="N541">
            <v>61.980710000000002</v>
          </cell>
        </row>
      </sheetData>
      <sheetData sheetId="3"/>
      <sheetData sheetId="4"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ласть_переплати_податок"/>
      <sheetName val="Macro1"/>
      <sheetName val="Диагр КВЕД 11 міс 06"/>
      <sheetName val="Диагр КВЕД 11 міс 07"/>
      <sheetName val="Диагр КВЕД 11міс 08"/>
      <sheetName val="торг січ-лист 06-07-08"/>
      <sheetName val="перер січ-лист 06-07-08"/>
      <sheetName val="добув січ-лист 06-07-08"/>
      <sheetName val="нерух січ-лист 06-07-08"/>
      <sheetName val="електроен січ-лист 06-07-08"/>
      <sheetName val="дані діагр 06-07-08"/>
      <sheetName val=" ПДВ січ-лист 06-07-08"/>
      <sheetName val="01.12.06"/>
      <sheetName val="01.12.07"/>
      <sheetName val="01.12.08"/>
      <sheetName val="Відшк КВЕД 11 міс 08"/>
    </sheetNames>
    <sheetDataSet>
      <sheetData sheetId="0"/>
      <sheetData sheetId="1">
        <row r="81">
          <cell r="A81" t="str">
            <v>Recover</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ласть_переплати_податок"/>
      <sheetName val="Macro1"/>
      <sheetName val="Диагр КВЕД 11 міс 06"/>
      <sheetName val="Диагр КВЕД 11 міс 07"/>
      <sheetName val="Диагр КВЕД 11міс 08"/>
      <sheetName val="торг січ-лист 06-07-08"/>
      <sheetName val="перер січ-лист 06-07-08"/>
      <sheetName val="добув січ-лист 06-07-08"/>
      <sheetName val="нерух січ-лист 06-07-08"/>
      <sheetName val="електроен січ-лист 06-07-08"/>
      <sheetName val="дані діагр 06-07-08"/>
      <sheetName val=" ПДВ січ-лист 06-07-08"/>
      <sheetName val="01.12.06"/>
      <sheetName val="01.12.07"/>
      <sheetName val="01.12.08"/>
      <sheetName val="Відшк КВЕД 11 міс 08"/>
    </sheetNames>
    <sheetDataSet>
      <sheetData sheetId="0"/>
      <sheetData sheetId="1">
        <row r="81">
          <cell r="A81" t="str">
            <v>Recover</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2014"/>
      <sheetName val="Macro1"/>
    </sheetNames>
    <sheetDataSet>
      <sheetData sheetId="0" refreshError="1"/>
      <sheetData sheetId="1">
        <row r="74">
          <cell r="A74" t="str">
            <v>Recover</v>
          </cell>
        </row>
      </sheetData>
    </sheetDataSet>
  </externalBook>
</externalLink>
</file>

<file path=xl/externalLinks/externalLink1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область_переплати_податок"/>
      <sheetName val="Macro1"/>
      <sheetName val="Диагр КВЕД 11 міс 06"/>
      <sheetName val="Диагр КВЕД 11 міс 07"/>
      <sheetName val="Диагр КВЕД 11міс 08"/>
      <sheetName val="торг січ-лист 06-07-08"/>
      <sheetName val="перер січ-лист 06-07-08"/>
      <sheetName val="добув січ-лист 06-07-08"/>
      <sheetName val="нерух січ-лист 06-07-08"/>
      <sheetName val="електроен січ-лист 06-07-08"/>
      <sheetName val="дані діагр 06-07-08"/>
      <sheetName val=" ПДВ січ-лист 06-07-08"/>
      <sheetName val="01.12.06"/>
      <sheetName val="01.12.07"/>
      <sheetName val="01.12.08"/>
      <sheetName val="Відшк КВЕД 11 міс 08"/>
    </sheetNames>
    <sheetDataSet>
      <sheetData sheetId="0"/>
      <sheetData sheetId="1">
        <row r="81">
          <cell r="A81" t="str">
            <v>Recover</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Set>
  </externalBook>
</externalLink>
</file>

<file path=xl/externalLinks/externalLink1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6 знаків"/>
      <sheetName val="Macro1"/>
    </sheetNames>
    <sheetDataSet>
      <sheetData sheetId="0"/>
      <sheetData sheetId="1">
        <row r="103">
          <cell r="A103" t="str">
            <v>Recover</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
      <sheetName val="Reg"/>
      <sheetName val="Tax"/>
      <sheetName val="T(з)"/>
      <sheetName val="Т(м)"/>
      <sheetName val="T(д)"/>
      <sheetName val="R(з)"/>
      <sheetName val="R(м)"/>
      <sheetName val="R(v)"/>
      <sheetName val="R(приб)"/>
      <sheetName val="R(ПДВ)"/>
      <sheetName val="R(АЗз)"/>
      <sheetName val="R(АЗс)"/>
      <sheetName val="Факт"/>
      <sheetName val="mD"/>
      <sheetName val="mZ"/>
      <sheetName val="Лист1"/>
      <sheetName val="Лист2"/>
      <sheetName val="Лист3"/>
      <sheetName val="Факт_x0000__x0010_[EVD_1"/>
      <sheetName val="Факт?_x0010_[EVD_1"/>
      <sheetName val="110100"/>
      <sheetName val="240603"/>
      <sheetName val="Начни_с_меня"/>
      <sheetName val="ЗДМмісяць"/>
      <sheetName val="ЗДМРік"/>
      <sheetName val="D"/>
      <sheetName val="Факт__x0010__EVD_1"/>
      <sheetName val="Факт_x005f_x0000__x005f_x0010_[EVD_1"/>
      <sheetName val="Факт?_x005f_x0010_[EVD_1"/>
      <sheetName val="Факт__x005f_x0010__EVD_1"/>
      <sheetName val="Факт_x005f_x0000__x005f_x0010__EVD_1"/>
      <sheetName val="Факт_x005f_x005f_x005f_x0000__x005f_x005f_x005f_x0010__"/>
      <sheetName val="Факт__x005f_x005f_x005f_x0010__EVD_1"/>
      <sheetName val="Факт_x005f_x005f_x005f_x0000__x005f_x005f_x005f_x0010_["/>
      <sheetName val="Факт?_x005f_x005f_x005f_x0010_[EVD_1"/>
      <sheetName val="Факт_x005f_x005f_x005f_x005f_x005f_x005f_x005f_x0000__x"/>
      <sheetName val="Факт__x005f_x005f_x005f_x005f_x005f_x005f_x005f_x0010__"/>
    </sheetNames>
    <sheetDataSet>
      <sheetData sheetId="0" refreshError="1">
        <row r="34">
          <cell r="N34" t="str">
            <v>15.01</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efreshError="1"/>
      <sheetData sheetId="17" refreshError="1"/>
      <sheetData sheetId="18" refreshError="1"/>
      <sheetData sheetId="19"/>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2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теж місяць (фонди)"/>
      <sheetName val="Лист1"/>
      <sheetName val="ЗДМмісяць"/>
      <sheetName val="ДБ-ЗагСпецМ (Норбаз)"/>
      <sheetName val="ПлатОблMis"/>
      <sheetName val="Платеж Рік (фонди)"/>
      <sheetName val="ДБ-ЗагСпецРік (Норбаз)"/>
      <sheetName val="ЗДМРік"/>
      <sheetName val="ПлатОблРік"/>
      <sheetName val="Платеж місяць (МФУ)"/>
      <sheetName val="Платеж Рік (МФУ)"/>
      <sheetName val="НаказДПА"/>
      <sheetName val="розпис"/>
      <sheetName val="РозписОбл"/>
      <sheetName val="Надх"/>
      <sheetName val="Исход ЗФ(ЗБ)"/>
      <sheetName val="Исход СФ(ЗБ)"/>
      <sheetName val="Исход ЗФ "/>
      <sheetName val="Исход СФ "/>
      <sheetName val="Начни с меня"/>
      <sheetName val="контроль"/>
      <sheetName val="Авто"/>
      <sheetName val="додаток2"/>
      <sheetName val="reg"/>
      <sheetName val="Пер"/>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row r="9">
          <cell r="C9" t="str">
            <v>Червень</v>
          </cell>
          <cell r="D9">
            <v>119</v>
          </cell>
          <cell r="F9">
            <v>19</v>
          </cell>
          <cell r="H9" t="str">
            <v>червня</v>
          </cell>
          <cell r="J9" t="str">
            <v>банківських</v>
          </cell>
        </row>
        <row r="10">
          <cell r="F10">
            <v>20</v>
          </cell>
        </row>
        <row r="11">
          <cell r="F11">
            <v>20</v>
          </cell>
        </row>
        <row r="12">
          <cell r="F12">
            <v>22</v>
          </cell>
        </row>
        <row r="13">
          <cell r="F13">
            <v>21</v>
          </cell>
        </row>
        <row r="14">
          <cell r="F14">
            <v>17</v>
          </cell>
        </row>
        <row r="15">
          <cell r="F15">
            <v>19</v>
          </cell>
        </row>
        <row r="16">
          <cell r="F16">
            <v>22</v>
          </cell>
        </row>
        <row r="17">
          <cell r="F17">
            <v>21</v>
          </cell>
        </row>
        <row r="18">
          <cell r="F18">
            <v>22</v>
          </cell>
        </row>
        <row r="19">
          <cell r="F19">
            <v>21</v>
          </cell>
        </row>
        <row r="20">
          <cell r="F20">
            <v>22</v>
          </cell>
        </row>
        <row r="21">
          <cell r="F21">
            <v>23</v>
          </cell>
        </row>
      </sheetData>
      <sheetData sheetId="20" refreshError="1"/>
      <sheetData sheetId="21" refreshError="1"/>
      <sheetData sheetId="22" refreshError="1"/>
      <sheetData sheetId="23" refreshError="1"/>
      <sheetData sheetId="24" refreshError="1"/>
    </sheetDataSet>
  </externalBook>
</externalLink>
</file>

<file path=xl/externalLinks/externalLink2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графикРучн"/>
      <sheetName val="график (2)"/>
      <sheetName val="график"/>
      <sheetName val="Лист4"/>
      <sheetName val="Лист1"/>
      <sheetName val="Платеж місяць Му"/>
      <sheetName val="Платеж РікМУ"/>
      <sheetName val="Исход ЗФ "/>
      <sheetName val="Исход СФ "/>
      <sheetName val="ДМБ"/>
      <sheetName val="Лист3"/>
      <sheetName val="Платеж місяць (фонди)"/>
      <sheetName val="ЗДМмісяць"/>
      <sheetName val="ДБ-ЗагСпецМ (Норбаз)"/>
      <sheetName val="ПлатОблMis"/>
      <sheetName val="Платеж Рік (фонди)"/>
      <sheetName val="ДБ-ЗагСпецРік (Норбаз)"/>
      <sheetName val="ЗДМРік"/>
      <sheetName val="ПлатОблРік"/>
      <sheetName val="Платеж місяць (МФУ)"/>
      <sheetName val="Платеж Рік (МФУ)"/>
      <sheetName val="НаказДПА"/>
      <sheetName val="розпис"/>
      <sheetName val="РозписОбл"/>
      <sheetName val="Надх"/>
      <sheetName val="Исход ЗФ(ЗБ)"/>
      <sheetName val="Исход СФ(ЗБ)"/>
      <sheetName val="Начни с меня"/>
      <sheetName val="контроль"/>
      <sheetName val="Авто"/>
      <sheetName val="reg"/>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row r="16">
          <cell r="F16">
            <v>5</v>
          </cell>
        </row>
      </sheetData>
      <sheetData sheetId="28" refreshError="1"/>
      <sheetData sheetId="29" refreshError="1"/>
      <sheetData sheetId="30" refreshError="1"/>
    </sheetDataSet>
  </externalBook>
</externalLink>
</file>

<file path=xl/externalLinks/externalLink2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ояснення"/>
      <sheetName val="основная(1)"/>
      <sheetName val="доп_потенциал(2)"/>
      <sheetName val="мини_ДПИ_крупные(3)"/>
      <sheetName val="мини_ДПИ(4)"/>
      <sheetName val="большие_минимизаторы(5)"/>
      <sheetName val="мини_прибыль(6)"/>
      <sheetName val="мини_льготы(7)"/>
      <sheetName val="мини_0-0,1%(8)"/>
      <sheetName val="основная_1_"/>
      <sheetName val="Начни с меня"/>
    </sheetNames>
    <sheetDataSet>
      <sheetData sheetId="0"/>
      <sheetData sheetId="1" refreshError="1">
        <row r="4">
          <cell r="B4" t="str">
            <v>Код підприємства</v>
          </cell>
          <cell r="C4" t="str">
            <v>Назва підприємства</v>
          </cell>
          <cell r="D4" t="str">
            <v>Сума валового доходу за 9 місяців 2005р.</v>
          </cell>
          <cell r="E4" t="str">
            <v>Збір платежів до Державного бюджету станом на 01.10.2005р.</v>
          </cell>
          <cell r="F4" t="str">
            <v>Податкове навантаження</v>
          </cell>
        </row>
      </sheetData>
      <sheetData sheetId="2"/>
      <sheetData sheetId="3"/>
      <sheetData sheetId="4"/>
      <sheetData sheetId="5"/>
      <sheetData sheetId="6"/>
      <sheetData sheetId="7"/>
      <sheetData sheetId="8"/>
      <sheetData sheetId="9"/>
      <sheetData sheetId="10" refreshError="1"/>
    </sheetDataSet>
  </externalBook>
</externalLink>
</file>

<file path=xl/externalLinks/externalLink2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ояснення"/>
      <sheetName val="основная(1)"/>
      <sheetName val="доп_потенциал(2)"/>
      <sheetName val="мини_ДПИ_крупные(3)"/>
      <sheetName val="мини_ДПИ(4)"/>
      <sheetName val="большие_минимизаторы(5)"/>
      <sheetName val="мини_прибыль(6)"/>
      <sheetName val="мини_льготы(7)"/>
      <sheetName val="мини_0-0,1%(8)"/>
      <sheetName val="основная_1_"/>
      <sheetName val="Начни с меня"/>
    </sheetNames>
    <sheetDataSet>
      <sheetData sheetId="0"/>
      <sheetData sheetId="1" refreshError="1">
        <row r="4">
          <cell r="B4" t="str">
            <v>Код підприємства</v>
          </cell>
          <cell r="C4" t="str">
            <v>Назва підприємства</v>
          </cell>
          <cell r="D4" t="str">
            <v>Сума валового доходу за 9 місяців 2005р.</v>
          </cell>
          <cell r="E4" t="str">
            <v>Збір платежів до Державного бюджету станом на 01.10.2005р.</v>
          </cell>
          <cell r="F4" t="str">
            <v>Податкове навантаження</v>
          </cell>
        </row>
      </sheetData>
      <sheetData sheetId="2"/>
      <sheetData sheetId="3"/>
      <sheetData sheetId="4"/>
      <sheetData sheetId="5"/>
      <sheetData sheetId="6"/>
      <sheetData sheetId="7"/>
      <sheetData sheetId="8"/>
      <sheetData sheetId="9"/>
      <sheetData sheetId="10" refreshError="1"/>
    </sheetDataSet>
  </externalBook>
</externalLink>
</file>

<file path=xl/externalLinks/externalLink2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ояснення"/>
      <sheetName val="основная(1)"/>
      <sheetName val="доп_потенциал(2)"/>
      <sheetName val="мини_ДПИ_крупные(3)"/>
      <sheetName val="мини_ДПИ(4)"/>
      <sheetName val="большие_минимизаторы(5)"/>
      <sheetName val="мини_прибыль(6)"/>
      <sheetName val="мини_льготы(7)"/>
      <sheetName val="мини_0-0,1%(8)"/>
      <sheetName val="основная_1_"/>
      <sheetName val="Начни с меня"/>
    </sheetNames>
    <sheetDataSet>
      <sheetData sheetId="0"/>
      <sheetData sheetId="1" refreshError="1">
        <row r="4">
          <cell r="B4" t="str">
            <v>Код підприємства</v>
          </cell>
          <cell r="C4" t="str">
            <v>Назва підприємства</v>
          </cell>
          <cell r="D4" t="str">
            <v>Сума валового доходу за 9 місяців 2005р.</v>
          </cell>
          <cell r="E4" t="str">
            <v>Збір платежів до Державного бюджету станом на 01.10.2005р.</v>
          </cell>
          <cell r="F4" t="str">
            <v>Податкове навантаження</v>
          </cell>
        </row>
      </sheetData>
      <sheetData sheetId="2"/>
      <sheetData sheetId="3"/>
      <sheetData sheetId="4"/>
      <sheetData sheetId="5"/>
      <sheetData sheetId="6"/>
      <sheetData sheetId="7"/>
      <sheetData sheetId="8"/>
      <sheetData sheetId="9"/>
      <sheetData sheetId="10" refreshError="1"/>
    </sheetDataSet>
  </externalBook>
</externalLink>
</file>

<file path=xl/externalLinks/externalLink2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тежиМіс (-газ)"/>
      <sheetName val="ДБ-ЗагСпецМ (Норбаз)"/>
      <sheetName val="ЗДМмісяць"/>
      <sheetName val="ПлатежиРік (-газ)"/>
      <sheetName val="ДБ-ЗагСпецРік (Норбаз)"/>
      <sheetName val="ЗДМРік"/>
      <sheetName val="ПлатОблРік"/>
      <sheetName val="ПлатОблMis"/>
      <sheetName val="ДБ-ЗагСпецРік (Заст)"/>
      <sheetName val="ДБ-ЗагСпецМ (Заст)"/>
      <sheetName val="ПлатежиРік (-газ) (2)"/>
      <sheetName val="ПлатежиМіс (-газ) (2)"/>
      <sheetName val="ЗДМмісяць (2)"/>
      <sheetName val="ДБ-ЗагСпецРік (Норбаз) (МФ)"/>
      <sheetName val="ДБ-ЗагСпецМ (Норбаз) (МФ)"/>
      <sheetName val="НаказДПА"/>
      <sheetName val="розпис"/>
      <sheetName val="РозписОбл"/>
      <sheetName val="Исход ЗФ"/>
      <sheetName val="Исход СФ "/>
      <sheetName val="Надх"/>
      <sheetName val="контроль"/>
      <sheetName val="Начни с меня"/>
      <sheetName val="Авто"/>
      <sheetName val="Звіт"/>
      <sheetName val="Пер"/>
      <sheetName val="основная(1)"/>
    </sheetNames>
    <sheetDataSet>
      <sheetData sheetId="0" refreshError="1"/>
      <sheetData sheetId="1" refreshError="1"/>
      <sheetData sheetId="2" refreshError="1">
        <row r="9">
          <cell r="A9">
            <v>1</v>
          </cell>
        </row>
        <row r="10">
          <cell r="A10" t="str">
            <v>АР Крим</v>
          </cell>
        </row>
        <row r="11">
          <cell r="A11" t="str">
            <v>Вінницька</v>
          </cell>
        </row>
        <row r="12">
          <cell r="A12" t="str">
            <v>Волинська</v>
          </cell>
        </row>
        <row r="13">
          <cell r="A13" t="str">
            <v>Дніпропетровська</v>
          </cell>
        </row>
        <row r="14">
          <cell r="A14" t="str">
            <v>Донецька</v>
          </cell>
        </row>
        <row r="15">
          <cell r="A15" t="str">
            <v xml:space="preserve">Житомирська </v>
          </cell>
        </row>
        <row r="16">
          <cell r="A16" t="str">
            <v xml:space="preserve">Закарпатська </v>
          </cell>
        </row>
        <row r="17">
          <cell r="A17" t="str">
            <v xml:space="preserve">Запорізька </v>
          </cell>
        </row>
        <row r="18">
          <cell r="A18" t="str">
            <v>Івано-Франківська</v>
          </cell>
        </row>
        <row r="19">
          <cell r="A19" t="str">
            <v xml:space="preserve">Київська </v>
          </cell>
        </row>
        <row r="20">
          <cell r="A20" t="str">
            <v>Кіровоградська</v>
          </cell>
        </row>
        <row r="21">
          <cell r="A21" t="str">
            <v xml:space="preserve">Луганська </v>
          </cell>
        </row>
        <row r="22">
          <cell r="A22" t="str">
            <v xml:space="preserve">Львівська </v>
          </cell>
        </row>
        <row r="23">
          <cell r="A23" t="str">
            <v xml:space="preserve">Миколаївська </v>
          </cell>
        </row>
        <row r="24">
          <cell r="A24" t="str">
            <v>Одеська</v>
          </cell>
        </row>
        <row r="25">
          <cell r="A25" t="str">
            <v>Полтавська</v>
          </cell>
        </row>
        <row r="26">
          <cell r="A26" t="str">
            <v>Рівненська</v>
          </cell>
        </row>
        <row r="27">
          <cell r="A27" t="str">
            <v xml:space="preserve">Сумська </v>
          </cell>
        </row>
        <row r="28">
          <cell r="A28" t="str">
            <v xml:space="preserve">Тернопільська </v>
          </cell>
        </row>
        <row r="29">
          <cell r="A29" t="str">
            <v>Харківська</v>
          </cell>
        </row>
        <row r="30">
          <cell r="A30" t="str">
            <v xml:space="preserve">Херсонська </v>
          </cell>
        </row>
        <row r="31">
          <cell r="A31" t="str">
            <v xml:space="preserve">Хмельницька </v>
          </cell>
        </row>
        <row r="32">
          <cell r="A32" t="str">
            <v xml:space="preserve">Черкаська </v>
          </cell>
        </row>
        <row r="33">
          <cell r="A33" t="str">
            <v>Чернівецька</v>
          </cell>
        </row>
        <row r="34">
          <cell r="A34" t="str">
            <v>Чернігівська</v>
          </cell>
        </row>
        <row r="35">
          <cell r="A35" t="str">
            <v>м.Київ</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2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ИсхОбл"/>
      <sheetName val="основная(1)"/>
      <sheetName val="ЗДМмісяць"/>
      <sheetName val="Начни с меня"/>
    </sheetNames>
    <sheetDataSet>
      <sheetData sheetId="0" refreshError="1">
        <row r="9">
          <cell r="D9">
            <v>722260.08</v>
          </cell>
          <cell r="F9">
            <v>708678.96499999997</v>
          </cell>
          <cell r="H9">
            <v>300403</v>
          </cell>
          <cell r="J9">
            <v>303348.99911000003</v>
          </cell>
        </row>
        <row r="10">
          <cell r="D10">
            <v>370924.64</v>
          </cell>
          <cell r="F10">
            <v>391001.64500000002</v>
          </cell>
          <cell r="H10">
            <v>245934</v>
          </cell>
          <cell r="J10">
            <v>245531.70048</v>
          </cell>
        </row>
        <row r="11">
          <cell r="D11">
            <v>216118.12</v>
          </cell>
          <cell r="F11">
            <v>286660.99</v>
          </cell>
          <cell r="H11">
            <v>143674</v>
          </cell>
          <cell r="J11">
            <v>194900.3689</v>
          </cell>
        </row>
        <row r="12">
          <cell r="D12">
            <v>1407550</v>
          </cell>
          <cell r="F12">
            <v>1485938.8220000002</v>
          </cell>
          <cell r="H12">
            <v>850322</v>
          </cell>
          <cell r="J12">
            <v>829357.81031999993</v>
          </cell>
        </row>
        <row r="13">
          <cell r="D13">
            <v>2001860.8</v>
          </cell>
          <cell r="F13">
            <v>2058033.882</v>
          </cell>
          <cell r="H13">
            <v>1324304</v>
          </cell>
          <cell r="J13">
            <v>1199444.1136899998</v>
          </cell>
        </row>
        <row r="14">
          <cell r="D14">
            <v>312820.12</v>
          </cell>
          <cell r="F14">
            <v>327044.99400000001</v>
          </cell>
          <cell r="H14">
            <v>224102</v>
          </cell>
          <cell r="J14">
            <v>215669.62339999998</v>
          </cell>
        </row>
        <row r="15">
          <cell r="D15">
            <v>254897.88</v>
          </cell>
          <cell r="F15">
            <v>265284.62800000003</v>
          </cell>
          <cell r="H15">
            <v>162833</v>
          </cell>
          <cell r="J15">
            <v>153855.85998000001</v>
          </cell>
        </row>
        <row r="16">
          <cell r="D16">
            <v>880061.6</v>
          </cell>
          <cell r="F16">
            <v>972937.60599999991</v>
          </cell>
          <cell r="H16">
            <v>585827</v>
          </cell>
          <cell r="J16">
            <v>602984.51368000009</v>
          </cell>
        </row>
        <row r="17">
          <cell r="D17">
            <v>430570.6</v>
          </cell>
          <cell r="F17">
            <v>411851.97700000001</v>
          </cell>
          <cell r="H17">
            <v>333724</v>
          </cell>
          <cell r="J17">
            <v>289894.68078999995</v>
          </cell>
        </row>
        <row r="18">
          <cell r="D18">
            <v>626007.19999999995</v>
          </cell>
          <cell r="F18">
            <v>595541.05300000007</v>
          </cell>
          <cell r="H18">
            <v>452262</v>
          </cell>
          <cell r="J18">
            <v>376384.05763999996</v>
          </cell>
        </row>
        <row r="19">
          <cell r="D19">
            <v>286933.68</v>
          </cell>
          <cell r="F19">
            <v>272937.163</v>
          </cell>
          <cell r="H19">
            <v>198577</v>
          </cell>
          <cell r="J19">
            <v>171298.86814000001</v>
          </cell>
        </row>
        <row r="20">
          <cell r="D20">
            <v>744628.72</v>
          </cell>
          <cell r="F20">
            <v>681472.35899999994</v>
          </cell>
          <cell r="H20">
            <v>480065</v>
          </cell>
          <cell r="J20">
            <v>395531.36479999998</v>
          </cell>
        </row>
        <row r="21">
          <cell r="D21">
            <v>973580.46</v>
          </cell>
          <cell r="F21">
            <v>1030925.8180000001</v>
          </cell>
          <cell r="H21">
            <v>749611</v>
          </cell>
          <cell r="J21">
            <v>730177.43311999994</v>
          </cell>
        </row>
        <row r="22">
          <cell r="D22">
            <v>406577.4</v>
          </cell>
          <cell r="F22">
            <v>452547.30300000001</v>
          </cell>
          <cell r="H22">
            <v>287875</v>
          </cell>
          <cell r="J22">
            <v>293426.48650999996</v>
          </cell>
        </row>
        <row r="23">
          <cell r="D23">
            <v>1061496.3999999999</v>
          </cell>
          <cell r="F23">
            <v>1132998.615</v>
          </cell>
          <cell r="H23">
            <v>697430</v>
          </cell>
          <cell r="J23">
            <v>708296.23404999997</v>
          </cell>
        </row>
        <row r="24">
          <cell r="D24">
            <v>1330480.68</v>
          </cell>
          <cell r="F24">
            <v>1227688.3290000001</v>
          </cell>
          <cell r="H24">
            <v>1130395</v>
          </cell>
          <cell r="J24">
            <v>991683.45705000008</v>
          </cell>
        </row>
        <row r="25">
          <cell r="D25">
            <v>266965.40000000002</v>
          </cell>
          <cell r="F25">
            <v>237275.921</v>
          </cell>
          <cell r="H25">
            <v>191157</v>
          </cell>
          <cell r="J25">
            <v>145179.56718000001</v>
          </cell>
        </row>
        <row r="26">
          <cell r="D26">
            <v>522546.2</v>
          </cell>
          <cell r="F26">
            <v>679070.99100000004</v>
          </cell>
          <cell r="H26">
            <v>402777</v>
          </cell>
          <cell r="J26">
            <v>530187.58403999999</v>
          </cell>
        </row>
        <row r="27">
          <cell r="D27">
            <v>195895.48</v>
          </cell>
          <cell r="F27">
            <v>187643.03099999999</v>
          </cell>
          <cell r="H27">
            <v>131938</v>
          </cell>
          <cell r="J27">
            <v>113490.58703</v>
          </cell>
        </row>
        <row r="28">
          <cell r="D28">
            <v>1566588.32</v>
          </cell>
          <cell r="F28">
            <v>1427244.463</v>
          </cell>
          <cell r="H28">
            <v>1195888</v>
          </cell>
          <cell r="J28">
            <v>984817.76769000001</v>
          </cell>
        </row>
        <row r="29">
          <cell r="D29">
            <v>259141.64</v>
          </cell>
          <cell r="F29">
            <v>241573.45299999998</v>
          </cell>
          <cell r="H29">
            <v>168118</v>
          </cell>
          <cell r="J29">
            <v>128503.45629</v>
          </cell>
        </row>
        <row r="30">
          <cell r="D30">
            <v>313822.64</v>
          </cell>
          <cell r="F30">
            <v>278089.11</v>
          </cell>
          <cell r="H30">
            <v>210966</v>
          </cell>
          <cell r="J30">
            <v>163079.07514999999</v>
          </cell>
        </row>
        <row r="31">
          <cell r="D31">
            <v>517633.96</v>
          </cell>
          <cell r="F31">
            <v>454034.429</v>
          </cell>
          <cell r="H31">
            <v>398267</v>
          </cell>
          <cell r="J31">
            <v>309339.63409999997</v>
          </cell>
        </row>
        <row r="32">
          <cell r="D32">
            <v>175719.46</v>
          </cell>
          <cell r="F32">
            <v>173179.59600000002</v>
          </cell>
          <cell r="H32">
            <v>108264</v>
          </cell>
          <cell r="J32">
            <v>94907.198210000002</v>
          </cell>
        </row>
        <row r="33">
          <cell r="D33">
            <v>451939.76</v>
          </cell>
          <cell r="F33">
            <v>525049.49100000004</v>
          </cell>
          <cell r="H33">
            <v>347925</v>
          </cell>
          <cell r="J33">
            <v>398246.22037</v>
          </cell>
        </row>
        <row r="34">
          <cell r="D34">
            <v>3772399.38</v>
          </cell>
          <cell r="F34">
            <v>4470366.45</v>
          </cell>
          <cell r="H34">
            <v>2265714</v>
          </cell>
          <cell r="J34">
            <v>2175668.9136699997</v>
          </cell>
        </row>
        <row r="35">
          <cell r="D35">
            <v>140578.38</v>
          </cell>
          <cell r="F35">
            <v>173062.55499999999</v>
          </cell>
          <cell r="H35">
            <v>82496</v>
          </cell>
          <cell r="J35">
            <v>99004.026769999997</v>
          </cell>
        </row>
      </sheetData>
      <sheetData sheetId="1" refreshError="1"/>
      <sheetData sheetId="2" refreshError="1"/>
      <sheetData sheetId="3" refreshError="1"/>
    </sheetDataSet>
  </externalBook>
</externalLink>
</file>

<file path=xl/externalLinks/externalLink2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латеж місяць (фонди)"/>
      <sheetName val="ЗДМмісяць"/>
      <sheetName val="ДБ-ЗагСпецМ (Норбаз)"/>
      <sheetName val="ПлатОблMis"/>
      <sheetName val="Платеж Рік (фонди)"/>
      <sheetName val="ЗДМРік"/>
      <sheetName val="ДБ-ЗагСпецРік (Норбаз)"/>
      <sheetName val="ПлатОблРік"/>
      <sheetName val="Платеж місяць (МФ)"/>
      <sheetName val="Платеж Рік (МФ)"/>
      <sheetName val="НаказДПА"/>
      <sheetName val="розпис"/>
      <sheetName val="РозписОбл"/>
      <sheetName val="Надх"/>
      <sheetName val="Исход ЗФ"/>
      <sheetName val="Исход СФ "/>
      <sheetName val="контроль"/>
      <sheetName val="Начни с меня"/>
      <sheetName val="Авто"/>
      <sheetName val="Macro1"/>
      <sheetName val="ИсхОбл"/>
      <sheetName val="основная(1)"/>
      <sheetName val="reg"/>
    </sheetNames>
    <sheetDataSet>
      <sheetData sheetId="0"/>
      <sheetData sheetId="1"/>
      <sheetData sheetId="2"/>
      <sheetData sheetId="3"/>
      <sheetData sheetId="4"/>
      <sheetData sheetId="5" refreshError="1">
        <row r="9">
          <cell r="E9">
            <v>6</v>
          </cell>
          <cell r="I9" t="str">
            <v>9</v>
          </cell>
        </row>
        <row r="10">
          <cell r="E10">
            <v>20111.171859999886</v>
          </cell>
          <cell r="I10">
            <v>539881.6</v>
          </cell>
        </row>
        <row r="11">
          <cell r="E11">
            <v>14906.911580000073</v>
          </cell>
          <cell r="I11">
            <v>372757.2</v>
          </cell>
        </row>
        <row r="12">
          <cell r="E12">
            <v>15295.856880000036</v>
          </cell>
          <cell r="I12">
            <v>167851.80000000002</v>
          </cell>
        </row>
        <row r="13">
          <cell r="E13">
            <v>86691.022290000226</v>
          </cell>
          <cell r="I13">
            <v>1386778.4000000001</v>
          </cell>
        </row>
        <row r="14">
          <cell r="E14">
            <v>-127008.20098999981</v>
          </cell>
          <cell r="I14">
            <v>1760473.1</v>
          </cell>
        </row>
        <row r="15">
          <cell r="E15">
            <v>22737.057430000161</v>
          </cell>
          <cell r="I15">
            <v>278777.90000000002</v>
          </cell>
        </row>
        <row r="16">
          <cell r="E16">
            <v>27061.254900000058</v>
          </cell>
          <cell r="I16">
            <v>193551.6</v>
          </cell>
        </row>
        <row r="17">
          <cell r="E17">
            <v>4682.4381499998271</v>
          </cell>
          <cell r="I17">
            <v>800151.60000000009</v>
          </cell>
        </row>
        <row r="18">
          <cell r="E18">
            <v>20140.296130000032</v>
          </cell>
          <cell r="I18">
            <v>298861.7</v>
          </cell>
        </row>
        <row r="19">
          <cell r="E19">
            <v>54604.83993999986</v>
          </cell>
          <cell r="I19">
            <v>636018.79999999993</v>
          </cell>
        </row>
        <row r="20">
          <cell r="E20">
            <v>7118.9591800000053</v>
          </cell>
          <cell r="I20">
            <v>142276.5</v>
          </cell>
        </row>
        <row r="21">
          <cell r="E21">
            <v>-15243.14877999993</v>
          </cell>
          <cell r="I21">
            <v>944201.8</v>
          </cell>
        </row>
        <row r="22">
          <cell r="E22">
            <v>45908.062750000274</v>
          </cell>
          <cell r="I22">
            <v>918894.20000000007</v>
          </cell>
        </row>
        <row r="23">
          <cell r="E23">
            <v>17334.944630000042</v>
          </cell>
          <cell r="I23">
            <v>359563.3</v>
          </cell>
        </row>
        <row r="24">
          <cell r="E24">
            <v>-1955.083299999591</v>
          </cell>
          <cell r="I24">
            <v>1143362.9000000001</v>
          </cell>
        </row>
        <row r="25">
          <cell r="E25">
            <v>-79894.369059999473</v>
          </cell>
          <cell r="I25">
            <v>1657050.6999999997</v>
          </cell>
        </row>
        <row r="26">
          <cell r="E26">
            <v>17095.404120000079</v>
          </cell>
          <cell r="I26">
            <v>288969.5</v>
          </cell>
        </row>
        <row r="27">
          <cell r="E27">
            <v>-31486.740209999727</v>
          </cell>
          <cell r="I27">
            <v>725720.10000000009</v>
          </cell>
        </row>
        <row r="28">
          <cell r="E28">
            <v>13914.171180000005</v>
          </cell>
          <cell r="I28">
            <v>159325.9</v>
          </cell>
        </row>
        <row r="29">
          <cell r="E29">
            <v>33790.021050000098</v>
          </cell>
          <cell r="I29">
            <v>1906524.8</v>
          </cell>
        </row>
        <row r="30">
          <cell r="E30">
            <v>-3704.5275200000033</v>
          </cell>
          <cell r="I30">
            <v>302457.5</v>
          </cell>
        </row>
        <row r="31">
          <cell r="E31">
            <v>14873.102710000123</v>
          </cell>
          <cell r="I31">
            <v>272185.30000000005</v>
          </cell>
        </row>
        <row r="32">
          <cell r="E32">
            <v>26082.531920000096</v>
          </cell>
          <cell r="I32">
            <v>313676.3</v>
          </cell>
        </row>
        <row r="33">
          <cell r="E33">
            <v>23213.836290000065</v>
          </cell>
          <cell r="I33">
            <v>132336.40000000002</v>
          </cell>
        </row>
        <row r="34">
          <cell r="E34">
            <v>13506.143180000014</v>
          </cell>
          <cell r="I34">
            <v>661116.69999999995</v>
          </cell>
        </row>
        <row r="35">
          <cell r="E35">
            <v>3247.2557699996978</v>
          </cell>
          <cell r="I35">
            <v>7479288.0999999996</v>
          </cell>
        </row>
      </sheetData>
      <sheetData sheetId="6"/>
      <sheetData sheetId="7"/>
      <sheetData sheetId="8"/>
      <sheetData sheetId="9"/>
      <sheetData sheetId="10"/>
      <sheetData sheetId="11"/>
      <sheetData sheetId="12"/>
      <sheetData sheetId="13"/>
      <sheetData sheetId="14"/>
      <sheetData sheetId="15"/>
      <sheetData sheetId="16"/>
      <sheetData sheetId="17"/>
      <sheetData sheetId="18"/>
      <sheetData sheetId="19" refreshError="1"/>
      <sheetData sheetId="20" refreshError="1"/>
      <sheetData sheetId="21" refreshError="1"/>
      <sheetData sheetId="22" refreshError="1"/>
    </sheetDataSet>
  </externalBook>
</externalLink>
</file>

<file path=xl/externalLinks/externalLink2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
      <sheetName val="Reg"/>
      <sheetName val="Tax"/>
      <sheetName val="T(з)"/>
      <sheetName val="T(д)"/>
      <sheetName val="R(з)"/>
      <sheetName val="R(д)"/>
      <sheetName val="А0"/>
      <sheetName val="А1"/>
      <sheetName val="Авсього"/>
      <sheetName val="Алк"/>
      <sheetName val="Наф"/>
      <sheetName val="Позики(1270)"/>
      <sheetName val="Газ"/>
      <sheetName val="Факт"/>
      <sheetName val="mD"/>
      <sheetName val="mZ"/>
      <sheetName val="Диаграмма1"/>
      <sheetName val="Рейтинг"/>
    </sheetNames>
    <sheetDataSet>
      <sheetData sheetId="0" refreshError="1">
        <row r="33">
          <cell r="N33" t="str">
            <v>СЕРПЕНЬ</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Set>
  </externalBook>
</externalLink>
</file>

<file path=xl/externalLinks/externalLink2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
      <sheetName val="Reg"/>
      <sheetName val="Tax"/>
      <sheetName val="T(з)"/>
      <sheetName val="T(д)"/>
      <sheetName val="R(з)"/>
      <sheetName val="R(д)"/>
      <sheetName val="А0"/>
      <sheetName val="А1"/>
      <sheetName val="Авсього"/>
      <sheetName val="Алк"/>
      <sheetName val="Наф"/>
      <sheetName val="Позики(1270)"/>
      <sheetName val="Газ"/>
      <sheetName val="Факт"/>
      <sheetName val="mD"/>
      <sheetName val="mZ"/>
      <sheetName val="Диаграмма1"/>
      <sheetName val="Рейтинг"/>
    </sheetNames>
    <sheetDataSet>
      <sheetData sheetId="0" refreshError="1">
        <row r="33">
          <cell r="N33" t="str">
            <v>СЕРПЕНЬ</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
      <sheetName val="Reg"/>
      <sheetName val="Tax"/>
      <sheetName val="T(з)"/>
      <sheetName val="Т(м)"/>
      <sheetName val="T(д)"/>
      <sheetName val="R(з)"/>
      <sheetName val="R(м)"/>
      <sheetName val="R(v)"/>
      <sheetName val="R(приб)"/>
      <sheetName val="R(ПДВ)"/>
      <sheetName val="R(АЗз)"/>
      <sheetName val="R(АЗс)"/>
      <sheetName val="Факт"/>
      <sheetName val="mD"/>
      <sheetName val="mZ"/>
      <sheetName val="Лист1"/>
      <sheetName val="Лист2"/>
      <sheetName val="Лист3"/>
      <sheetName val="Факт_x0000__x0010_[EVD_1"/>
      <sheetName val="Факт?_x0010_[EVD_1"/>
      <sheetName val="110100"/>
      <sheetName val="240603"/>
      <sheetName val="Начни_с_меня"/>
      <sheetName val="ЗДМмісяць"/>
      <sheetName val="ЗДМРік"/>
      <sheetName val="D"/>
      <sheetName val="Факт__x0010__EVD_1"/>
      <sheetName val="Факт_x005f_x0000__x005f_x0010__EVD_1"/>
      <sheetName val="Факт__x005f_x0010__EVD_1"/>
      <sheetName val="Факт_x005f_x0000__x005f_x0010_[EVD_1"/>
      <sheetName val="Факт?_x005f_x0010_[EVD_1"/>
      <sheetName val="Факт_x005f_x005f_x005f_x0000__x005f_x005f_x005f_x0010__"/>
      <sheetName val="Факт__x005f_x005f_x005f_x0010__EVD_1"/>
      <sheetName val="Факт_x005f_x005f_x005f_x0000__x005f_x005f_x005f_x0010_["/>
      <sheetName val="Факт?_x005f_x005f_x005f_x0010_[EVD_1"/>
      <sheetName val="Факт_x005f_x005f_x005f_x005f_x005f_x005f_x005f_x0000__x"/>
      <sheetName val="Факт__x005f_x005f_x005f_x005f_x005f_x005f_x005f_x0010__"/>
      <sheetName val="Факт_x005f_x005f_x005f_x005f_x005f_x005f_x005f_x005f_x0"/>
      <sheetName val="Факт__x005f_x005f_x005f_x005f_x005f_x005f_x005f_x005f_x"/>
    </sheetNames>
    <sheetDataSet>
      <sheetData sheetId="0" refreshError="1">
        <row r="34">
          <cell r="N34" t="str">
            <v>15.01</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efreshError="1"/>
      <sheetData sheetId="17" refreshError="1"/>
      <sheetData sheetId="18" refreshError="1"/>
      <sheetData sheetId="19" refreshError="1"/>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Set>
  </externalBook>
</externalLink>
</file>

<file path=xl/externalLinks/externalLink3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
      <sheetName val="Reg"/>
      <sheetName val="Tax"/>
      <sheetName val="T(з)"/>
      <sheetName val="T(д)"/>
      <sheetName val="R(з)"/>
      <sheetName val="R(д)"/>
      <sheetName val="А0"/>
      <sheetName val="А1"/>
      <sheetName val="Авсього"/>
      <sheetName val="Алк"/>
      <sheetName val="Наф"/>
      <sheetName val="Позики(1270)"/>
      <sheetName val="Газ"/>
      <sheetName val="Факт"/>
      <sheetName val="mD"/>
      <sheetName val="mZ"/>
      <sheetName val="Диаграмма1"/>
      <sheetName val="Рейтинг"/>
    </sheetNames>
    <sheetDataSet>
      <sheetData sheetId="0" refreshError="1">
        <row r="33">
          <cell r="N33" t="str">
            <v>СЕРПЕНЬ</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sheetDataSet>
  </externalBook>
</externalLink>
</file>

<file path=xl/externalLinks/externalLink3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D"/>
      <sheetName val="Налоги"/>
      <sheetName val="A4"/>
      <sheetName val="Области"/>
      <sheetName val="Отрасли"/>
      <sheetName val="Налоги-Области "/>
      <sheetName val="Налоги-Отрасли"/>
      <sheetName val="Области-Отрасли"/>
      <sheetName val="Неуплата-Налоги"/>
      <sheetName val="Неуплата-Области"/>
      <sheetName val="Vibor"/>
      <sheetName val="основная(1)"/>
    </sheetNames>
    <sheetDataSet>
      <sheetData sheetId="0"/>
      <sheetData sheetId="1" refreshError="1">
        <row r="7">
          <cell r="AC7" t="str">
            <v>2004</v>
          </cell>
        </row>
        <row r="8">
          <cell r="AC8" t="str">
            <v>до ДЕРЖАВНОГО бюджету</v>
          </cell>
        </row>
        <row r="9">
          <cell r="AC9" t="str">
            <v>СІЧЕНЬ-ТРАВЕНЬ</v>
          </cell>
        </row>
      </sheetData>
      <sheetData sheetId="2"/>
      <sheetData sheetId="3"/>
      <sheetData sheetId="4"/>
      <sheetData sheetId="5"/>
      <sheetData sheetId="6"/>
      <sheetData sheetId="7"/>
      <sheetData sheetId="8"/>
      <sheetData sheetId="9"/>
      <sheetData sheetId="10"/>
      <sheetData sheetId="11"/>
      <sheetData sheetId="12" refreshError="1"/>
    </sheetDataSet>
  </externalBook>
</externalLink>
</file>

<file path=xl/externalLinks/externalLink3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D"/>
      <sheetName val="Налоги"/>
      <sheetName val="A4"/>
      <sheetName val="Области"/>
      <sheetName val="Отрасли"/>
      <sheetName val="Налоги-Области "/>
      <sheetName val="Налоги-Отрасли"/>
      <sheetName val="Области-Отрасли"/>
      <sheetName val="Неуплата-Налоги"/>
      <sheetName val="Неуплата-Области"/>
      <sheetName val="Vibor"/>
      <sheetName val="основная(1)"/>
    </sheetNames>
    <sheetDataSet>
      <sheetData sheetId="0"/>
      <sheetData sheetId="1" refreshError="1">
        <row r="7">
          <cell r="AC7" t="str">
            <v>2004</v>
          </cell>
        </row>
        <row r="8">
          <cell r="AC8" t="str">
            <v>до ДЕРЖАВНОГО бюджету</v>
          </cell>
        </row>
        <row r="9">
          <cell r="AC9" t="str">
            <v>СІЧЕНЬ-ТРАВЕНЬ</v>
          </cell>
        </row>
      </sheetData>
      <sheetData sheetId="2"/>
      <sheetData sheetId="3"/>
      <sheetData sheetId="4"/>
      <sheetData sheetId="5"/>
      <sheetData sheetId="6"/>
      <sheetData sheetId="7"/>
      <sheetData sheetId="8"/>
      <sheetData sheetId="9"/>
      <sheetData sheetId="10"/>
      <sheetData sheetId="11"/>
      <sheetData sheetId="12" refreshError="1"/>
    </sheetDataSet>
  </externalBook>
</externalLink>
</file>

<file path=xl/externalLinks/externalLink3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анные"/>
      <sheetName val="D"/>
      <sheetName val="Налоги"/>
      <sheetName val="A4"/>
      <sheetName val="Области"/>
      <sheetName val="Отрасли"/>
      <sheetName val="Налоги-Области "/>
      <sheetName val="Налоги-Отрасли"/>
      <sheetName val="Области-Отрасли"/>
      <sheetName val="Неуплата-Налоги"/>
      <sheetName val="Неуплата-Области"/>
      <sheetName val="Vibor"/>
      <sheetName val="основная(1)"/>
      <sheetName val="Начни с меня"/>
    </sheetNames>
    <sheetDataSet>
      <sheetData sheetId="0"/>
      <sheetData sheetId="1" refreshError="1">
        <row r="7">
          <cell r="AC7" t="str">
            <v>2004</v>
          </cell>
        </row>
        <row r="8">
          <cell r="AC8" t="str">
            <v>до ДЕРЖАВНОГО бюджету</v>
          </cell>
        </row>
        <row r="9">
          <cell r="AC9" t="str">
            <v>СІЧЕНЬ-ТРАВЕНЬ</v>
          </cell>
        </row>
      </sheetData>
      <sheetData sheetId="2"/>
      <sheetData sheetId="3"/>
      <sheetData sheetId="4"/>
      <sheetData sheetId="5"/>
      <sheetData sheetId="6"/>
      <sheetData sheetId="7"/>
      <sheetData sheetId="8"/>
      <sheetData sheetId="9"/>
      <sheetData sheetId="10"/>
      <sheetData sheetId="11"/>
      <sheetData sheetId="12" refreshError="1"/>
      <sheetData sheetId="13" refreshError="1"/>
    </sheetDataSet>
  </externalBook>
</externalLink>
</file>

<file path=xl/externalLinks/externalLink3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акциз вітч 2022"/>
      <sheetName val="акциз імп 2022"/>
    </sheetNames>
    <sheetDataSet>
      <sheetData sheetId="0">
        <row r="23">
          <cell r="G23">
            <v>107.2</v>
          </cell>
        </row>
      </sheetData>
      <sheetData sheetId="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
      <sheetName val="Reg"/>
      <sheetName val="Tax"/>
      <sheetName val="T(з)"/>
      <sheetName val="Т(м)"/>
      <sheetName val="T(д)"/>
      <sheetName val="R(з)"/>
      <sheetName val="R(м)"/>
      <sheetName val="R(v)"/>
      <sheetName val="R(приб)"/>
      <sheetName val="R(ПДВ)"/>
      <sheetName val="R(АЗз)"/>
      <sheetName val="R(АЗс)"/>
      <sheetName val="Факт"/>
      <sheetName val="mD"/>
      <sheetName val="mZ"/>
      <sheetName val="Лист1"/>
      <sheetName val="Лист2"/>
      <sheetName val="Лист3"/>
      <sheetName val="Факт_x0000__x0010_[EVD_1"/>
      <sheetName val="Факт?_x0010_[EVD_1"/>
      <sheetName val="110100"/>
      <sheetName val="240603"/>
      <sheetName val="Начни_с_меня"/>
      <sheetName val="ЗДМмісяць"/>
      <sheetName val="ЗДМРік"/>
      <sheetName val="D"/>
      <sheetName val="Факт__x0010__EVD_1"/>
      <sheetName val="Факт_x005f_x0000__x005f_x0010__EVD_1"/>
      <sheetName val="Факт__x005f_x0010__EVD_1"/>
      <sheetName val="Факт_x005f_x0000__x005f_x0010_[EVD_1"/>
      <sheetName val="Факт?_x005f_x0010_[EVD_1"/>
      <sheetName val="Факт_x005f_x005f_x005f_x0000__x005f_x005f_x005f_x0010__"/>
      <sheetName val="Факт__x005f_x005f_x005f_x0010__EVD_1"/>
      <sheetName val="Факт_x005f_x005f_x005f_x0000__x005f_x005f_x005f_x0010_["/>
      <sheetName val="Факт?_x005f_x005f_x005f_x0010_[EVD_1"/>
      <sheetName val="Факт_x005f_x005f_x005f_x005f_x005f_x005f_x005f_x0000__x"/>
      <sheetName val="Факт__x005f_x005f_x005f_x005f_x005f_x005f_x005f_x0010__"/>
    </sheetNames>
    <sheetDataSet>
      <sheetData sheetId="0" refreshError="1">
        <row r="34">
          <cell r="N34" t="str">
            <v>15.01</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efreshError="1"/>
      <sheetData sheetId="17" refreshError="1"/>
      <sheetData sheetId="18" refreshError="1"/>
      <sheetData sheetId="19"/>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
      <sheetName val="Reg"/>
      <sheetName val="Tax"/>
      <sheetName val="T(з)"/>
      <sheetName val="Т(м)"/>
      <sheetName val="T(д)"/>
      <sheetName val="R(з)"/>
      <sheetName val="R(м)"/>
      <sheetName val="R(v)"/>
      <sheetName val="R(приб)"/>
      <sheetName val="R(ПДВ)"/>
      <sheetName val="R(АЗз)"/>
      <sheetName val="R(АЗс)"/>
      <sheetName val="Факт"/>
      <sheetName val="mD"/>
      <sheetName val="mZ"/>
      <sheetName val="Лист1"/>
      <sheetName val="Лист2"/>
      <sheetName val="Лист3"/>
      <sheetName val="110100"/>
      <sheetName val="240603"/>
      <sheetName val="Факт_x0000__x0010_[EVD_1"/>
      <sheetName val="Факт?_x0010_[EVD_1"/>
    </sheetNames>
    <sheetDataSet>
      <sheetData sheetId="0" refreshError="1">
        <row r="34">
          <cell r="N34" t="str">
            <v>15.01</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efreshError="1"/>
      <sheetData sheetId="17" refreshError="1"/>
      <sheetData sheetId="18" refreshError="1"/>
      <sheetData sheetId="19"/>
      <sheetData sheetId="20"/>
      <sheetData sheetId="21"/>
      <sheetData sheetId="22"/>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ер"/>
      <sheetName val="Reg"/>
      <sheetName val="Tax"/>
      <sheetName val="T(з)"/>
      <sheetName val="Т(м)"/>
      <sheetName val="T(д)"/>
      <sheetName val="R(з)"/>
      <sheetName val="R(м)"/>
      <sheetName val="R(v)"/>
      <sheetName val="R(приб)"/>
      <sheetName val="R(ПДВ)"/>
      <sheetName val="R(АЗз)"/>
      <sheetName val="R(АЗс)"/>
      <sheetName val="Факт"/>
      <sheetName val="mD"/>
      <sheetName val="mZ"/>
      <sheetName val="Лист1"/>
      <sheetName val="Лист2"/>
      <sheetName val="Лист3"/>
      <sheetName val="Факт_x0000__x0010_[EVD_1"/>
      <sheetName val="Факт?_x0010_[EVD_1"/>
      <sheetName val="110100"/>
      <sheetName val="240603"/>
      <sheetName val="Начни_с_меня"/>
      <sheetName val="ЗДМмісяць"/>
      <sheetName val="ЗДМРік"/>
      <sheetName val="D"/>
      <sheetName val="Факт__x0010__EVD_1"/>
      <sheetName val="Факт_x005f_x0000__x005f_x0010__EVD_1"/>
      <sheetName val="Факт__x005f_x0010__EVD_1"/>
      <sheetName val="Факт_x005f_x0000__x005f_x0010_[EVD_1"/>
      <sheetName val="Факт?_x005f_x0010_[EVD_1"/>
      <sheetName val="Факт_x005f_x005f_x005f_x0000__x005f_x005f_x005f_x0010__"/>
      <sheetName val="Факт__x005f_x005f_x005f_x0010__EVD_1"/>
      <sheetName val="Факт_x005f_x005f_x005f_x0000__x005f_x005f_x005f_x0010_["/>
      <sheetName val="Факт?_x005f_x005f_x005f_x0010_[EVD_1"/>
      <sheetName val="Факт_x005f_x005f_x005f_x005f_x005f_x005f_x005f_x0000__x"/>
      <sheetName val="Факт__x005f_x005f_x005f_x005f_x005f_x005f_x005f_x0010__"/>
    </sheetNames>
    <sheetDataSet>
      <sheetData sheetId="0" refreshError="1">
        <row r="34">
          <cell r="N34" t="str">
            <v>15.01</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efreshError="1"/>
      <sheetData sheetId="17" refreshError="1"/>
      <sheetData sheetId="18" refreshError="1"/>
      <sheetData sheetId="19" refreshError="1"/>
      <sheetData sheetId="20"/>
      <sheetData sheetId="21"/>
      <sheetData sheetId="22"/>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од_МБ"/>
      <sheetName val="Всього місцбюджет"/>
      <sheetName val="ЗФ місцбюджет"/>
      <sheetName val="СФ місцбюджет"/>
      <sheetName val="110100"/>
      <sheetName val="110200"/>
      <sheetName val="130100"/>
      <sheetName val="130300"/>
      <sheetName val="130500"/>
      <sheetName val="130501"/>
      <sheetName val="130502"/>
      <sheetName val="140601"/>
      <sheetName val="140609"/>
      <sheetName val="140611"/>
      <sheetName val="140700"/>
      <sheetName val="160100"/>
      <sheetName val="160400"/>
      <sheetName val="160500"/>
      <sheetName val="160501"/>
      <sheetName val="160502"/>
      <sheetName val="210805"/>
      <sheetName val="230301"/>
      <sheetName val="240603"/>
      <sheetName val="120200"/>
      <sheetName val="140715"/>
      <sheetName val="500800"/>
      <sheetName val="ДПА"/>
      <sheetName val="ум"/>
      <sheetName val="Пер"/>
    </sheetNames>
    <sheetDataSet>
      <sheetData sheetId="0"/>
      <sheetData sheetId="1"/>
      <sheetData sheetId="2"/>
      <sheetData sheetId="3"/>
      <sheetData sheetId="4" refreshError="1">
        <row r="8">
          <cell r="R8">
            <v>6602.8533333333326</v>
          </cell>
        </row>
      </sheetData>
      <sheetData sheetId="5" refreshError="1">
        <row r="8">
          <cell r="R8">
            <v>6.34</v>
          </cell>
        </row>
      </sheetData>
      <sheetData sheetId="6" refreshError="1">
        <row r="8">
          <cell r="R8">
            <v>38.35</v>
          </cell>
        </row>
      </sheetData>
      <sheetData sheetId="7" refreshError="1">
        <row r="8">
          <cell r="R8">
            <v>0</v>
          </cell>
        </row>
      </sheetData>
      <sheetData sheetId="8" refreshError="1">
        <row r="8">
          <cell r="R8">
            <v>453.50666666666666</v>
          </cell>
        </row>
      </sheetData>
      <sheetData sheetId="9" refreshError="1">
        <row r="8">
          <cell r="R8">
            <v>299.36</v>
          </cell>
        </row>
      </sheetData>
      <sheetData sheetId="10" refreshError="1">
        <row r="8">
          <cell r="R8">
            <v>154.14666666666668</v>
          </cell>
        </row>
      </sheetData>
      <sheetData sheetId="11" refreshError="1">
        <row r="8">
          <cell r="R8">
            <v>10.199999999999999</v>
          </cell>
        </row>
      </sheetData>
      <sheetData sheetId="12" refreshError="1">
        <row r="8">
          <cell r="R8">
            <v>0</v>
          </cell>
        </row>
      </sheetData>
      <sheetData sheetId="13" refreshError="1">
        <row r="8">
          <cell r="R8">
            <v>234.99101194318058</v>
          </cell>
        </row>
      </sheetData>
      <sheetData sheetId="14" refreshError="1">
        <row r="8">
          <cell r="R8">
            <v>107.07</v>
          </cell>
        </row>
      </sheetData>
      <sheetData sheetId="15" refreshError="1">
        <row r="8">
          <cell r="R8">
            <v>269.82</v>
          </cell>
        </row>
      </sheetData>
      <sheetData sheetId="16" refreshError="1">
        <row r="8">
          <cell r="R8">
            <v>32.83</v>
          </cell>
        </row>
      </sheetData>
      <sheetData sheetId="17" refreshError="1">
        <row r="8">
          <cell r="R8">
            <v>816.96999999999991</v>
          </cell>
        </row>
      </sheetData>
      <sheetData sheetId="18" refreshError="1">
        <row r="8">
          <cell r="R8">
            <v>503.56</v>
          </cell>
        </row>
      </sheetData>
      <sheetData sheetId="19" refreshError="1">
        <row r="8">
          <cell r="R8">
            <v>313.41000000000003</v>
          </cell>
        </row>
      </sheetData>
      <sheetData sheetId="20" refreshError="1">
        <row r="8">
          <cell r="R8">
            <v>0</v>
          </cell>
        </row>
      </sheetData>
      <sheetData sheetId="21" refreshError="1">
        <row r="8">
          <cell r="R8">
            <v>0</v>
          </cell>
        </row>
      </sheetData>
      <sheetData sheetId="22" refreshError="1">
        <row r="8">
          <cell r="R8">
            <v>6.33</v>
          </cell>
        </row>
      </sheetData>
      <sheetData sheetId="23"/>
      <sheetData sheetId="24"/>
      <sheetData sheetId="25"/>
      <sheetData sheetId="26"/>
      <sheetData sheetId="27"/>
      <sheetData sheetId="28"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од_МБ"/>
      <sheetName val="Всього місцбюджет"/>
      <sheetName val="ЗФ місцбюджет"/>
      <sheetName val="СФ місцбюджет"/>
      <sheetName val="110100"/>
      <sheetName val="110200"/>
      <sheetName val="130100"/>
      <sheetName val="130300"/>
      <sheetName val="130500"/>
      <sheetName val="130501"/>
      <sheetName val="130502"/>
      <sheetName val="140601"/>
      <sheetName val="140609"/>
      <sheetName val="140611"/>
      <sheetName val="140700"/>
      <sheetName val="160100"/>
      <sheetName val="160400"/>
      <sheetName val="160500"/>
      <sheetName val="160501"/>
      <sheetName val="160502"/>
      <sheetName val="210805"/>
      <sheetName val="230301"/>
      <sheetName val="240603"/>
      <sheetName val="120200"/>
      <sheetName val="140715"/>
      <sheetName val="500800"/>
      <sheetName val="ДПА"/>
      <sheetName val="ум"/>
      <sheetName val="Пер"/>
    </sheetNames>
    <sheetDataSet>
      <sheetData sheetId="0"/>
      <sheetData sheetId="1"/>
      <sheetData sheetId="2"/>
      <sheetData sheetId="3"/>
      <sheetData sheetId="4" refreshError="1">
        <row r="8">
          <cell r="R8">
            <v>6602.8533333333326</v>
          </cell>
        </row>
      </sheetData>
      <sheetData sheetId="5" refreshError="1">
        <row r="8">
          <cell r="R8">
            <v>6.34</v>
          </cell>
        </row>
      </sheetData>
      <sheetData sheetId="6" refreshError="1">
        <row r="8">
          <cell r="R8">
            <v>38.35</v>
          </cell>
        </row>
      </sheetData>
      <sheetData sheetId="7" refreshError="1">
        <row r="8">
          <cell r="R8">
            <v>0</v>
          </cell>
        </row>
      </sheetData>
      <sheetData sheetId="8" refreshError="1">
        <row r="8">
          <cell r="R8">
            <v>453.50666666666666</v>
          </cell>
        </row>
      </sheetData>
      <sheetData sheetId="9" refreshError="1">
        <row r="8">
          <cell r="R8">
            <v>299.36</v>
          </cell>
        </row>
      </sheetData>
      <sheetData sheetId="10" refreshError="1">
        <row r="8">
          <cell r="R8">
            <v>154.14666666666668</v>
          </cell>
        </row>
      </sheetData>
      <sheetData sheetId="11" refreshError="1">
        <row r="8">
          <cell r="R8">
            <v>10.199999999999999</v>
          </cell>
        </row>
      </sheetData>
      <sheetData sheetId="12" refreshError="1">
        <row r="8">
          <cell r="R8">
            <v>0</v>
          </cell>
        </row>
      </sheetData>
      <sheetData sheetId="13" refreshError="1">
        <row r="8">
          <cell r="R8">
            <v>234.99101194318058</v>
          </cell>
        </row>
      </sheetData>
      <sheetData sheetId="14" refreshError="1">
        <row r="8">
          <cell r="R8">
            <v>107.07</v>
          </cell>
        </row>
      </sheetData>
      <sheetData sheetId="15" refreshError="1">
        <row r="8">
          <cell r="R8">
            <v>269.82</v>
          </cell>
        </row>
      </sheetData>
      <sheetData sheetId="16" refreshError="1">
        <row r="8">
          <cell r="R8">
            <v>32.83</v>
          </cell>
        </row>
      </sheetData>
      <sheetData sheetId="17" refreshError="1">
        <row r="8">
          <cell r="R8">
            <v>816.96999999999991</v>
          </cell>
        </row>
      </sheetData>
      <sheetData sheetId="18" refreshError="1">
        <row r="8">
          <cell r="R8">
            <v>503.56</v>
          </cell>
        </row>
      </sheetData>
      <sheetData sheetId="19" refreshError="1">
        <row r="8">
          <cell r="R8">
            <v>313.41000000000003</v>
          </cell>
        </row>
      </sheetData>
      <sheetData sheetId="20" refreshError="1">
        <row r="8">
          <cell r="R8">
            <v>0</v>
          </cell>
        </row>
      </sheetData>
      <sheetData sheetId="21" refreshError="1">
        <row r="8">
          <cell r="R8">
            <v>0</v>
          </cell>
        </row>
      </sheetData>
      <sheetData sheetId="22" refreshError="1">
        <row r="8">
          <cell r="R8">
            <v>6.33</v>
          </cell>
        </row>
      </sheetData>
      <sheetData sheetId="23"/>
      <sheetData sheetId="24"/>
      <sheetData sheetId="25"/>
      <sheetData sheetId="26"/>
      <sheetData sheetId="27"/>
      <sheetData sheetId="28"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од_МБ"/>
      <sheetName val="Всього місцбюджет"/>
      <sheetName val="ЗФ місцбюджет"/>
      <sheetName val="СФ місцбюджет"/>
      <sheetName val="110100"/>
      <sheetName val="110200"/>
      <sheetName val="130100"/>
      <sheetName val="130300"/>
      <sheetName val="130500"/>
      <sheetName val="130501"/>
      <sheetName val="130502"/>
      <sheetName val="140601"/>
      <sheetName val="140609"/>
      <sheetName val="140611"/>
      <sheetName val="140700"/>
      <sheetName val="160100"/>
      <sheetName val="160400"/>
      <sheetName val="160500"/>
      <sheetName val="160501"/>
      <sheetName val="160502"/>
      <sheetName val="210805"/>
      <sheetName val="230301"/>
      <sheetName val="240603"/>
      <sheetName val="120200"/>
      <sheetName val="140715"/>
      <sheetName val="500800"/>
      <sheetName val="ДПА"/>
      <sheetName val="ум"/>
      <sheetName val="Пер"/>
    </sheetNames>
    <sheetDataSet>
      <sheetData sheetId="0"/>
      <sheetData sheetId="1"/>
      <sheetData sheetId="2"/>
      <sheetData sheetId="3"/>
      <sheetData sheetId="4" refreshError="1">
        <row r="8">
          <cell r="R8">
            <v>6602.8533333333326</v>
          </cell>
        </row>
      </sheetData>
      <sheetData sheetId="5" refreshError="1">
        <row r="8">
          <cell r="R8">
            <v>6.34</v>
          </cell>
        </row>
      </sheetData>
      <sheetData sheetId="6" refreshError="1">
        <row r="8">
          <cell r="R8">
            <v>38.35</v>
          </cell>
        </row>
      </sheetData>
      <sheetData sheetId="7" refreshError="1">
        <row r="8">
          <cell r="R8">
            <v>0</v>
          </cell>
        </row>
      </sheetData>
      <sheetData sheetId="8" refreshError="1">
        <row r="8">
          <cell r="R8">
            <v>453.50666666666666</v>
          </cell>
        </row>
      </sheetData>
      <sheetData sheetId="9" refreshError="1">
        <row r="8">
          <cell r="R8">
            <v>299.36</v>
          </cell>
        </row>
      </sheetData>
      <sheetData sheetId="10" refreshError="1">
        <row r="8">
          <cell r="R8">
            <v>154.14666666666668</v>
          </cell>
        </row>
      </sheetData>
      <sheetData sheetId="11" refreshError="1">
        <row r="8">
          <cell r="R8">
            <v>10.199999999999999</v>
          </cell>
        </row>
      </sheetData>
      <sheetData sheetId="12" refreshError="1">
        <row r="8">
          <cell r="R8">
            <v>0</v>
          </cell>
        </row>
      </sheetData>
      <sheetData sheetId="13" refreshError="1">
        <row r="8">
          <cell r="R8">
            <v>234.99101194318058</v>
          </cell>
        </row>
      </sheetData>
      <sheetData sheetId="14" refreshError="1">
        <row r="8">
          <cell r="R8">
            <v>107.07</v>
          </cell>
        </row>
      </sheetData>
      <sheetData sheetId="15" refreshError="1">
        <row r="8">
          <cell r="R8">
            <v>269.82</v>
          </cell>
        </row>
      </sheetData>
      <sheetData sheetId="16" refreshError="1">
        <row r="8">
          <cell r="R8">
            <v>32.83</v>
          </cell>
        </row>
      </sheetData>
      <sheetData sheetId="17" refreshError="1">
        <row r="8">
          <cell r="R8">
            <v>816.96999999999991</v>
          </cell>
        </row>
      </sheetData>
      <sheetData sheetId="18" refreshError="1">
        <row r="8">
          <cell r="R8">
            <v>503.56</v>
          </cell>
        </row>
      </sheetData>
      <sheetData sheetId="19" refreshError="1">
        <row r="8">
          <cell r="R8">
            <v>313.41000000000003</v>
          </cell>
        </row>
      </sheetData>
      <sheetData sheetId="20" refreshError="1">
        <row r="8">
          <cell r="R8">
            <v>0</v>
          </cell>
        </row>
      </sheetData>
      <sheetData sheetId="21" refreshError="1">
        <row r="8">
          <cell r="R8">
            <v>0</v>
          </cell>
        </row>
      </sheetData>
      <sheetData sheetId="22" refreshError="1">
        <row r="8">
          <cell r="R8">
            <v>6.33</v>
          </cell>
        </row>
      </sheetData>
      <sheetData sheetId="23"/>
      <sheetData sheetId="24"/>
      <sheetData sheetId="25"/>
      <sheetData sheetId="26"/>
      <sheetData sheetId="27"/>
      <sheetData sheetId="28" refreshError="1"/>
    </sheetDataSet>
  </externalBook>
</externalLink>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markets.businessinsider.com/commodities/iron-ore-price"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7"/>
  <sheetViews>
    <sheetView tabSelected="1" view="pageBreakPreview" topLeftCell="A18" zoomScale="70" zoomScaleNormal="80" zoomScaleSheetLayoutView="70" workbookViewId="0">
      <selection activeCell="N26" sqref="N26"/>
    </sheetView>
  </sheetViews>
  <sheetFormatPr defaultColWidth="9.140625" defaultRowHeight="18.75" x14ac:dyDescent="0.3"/>
  <cols>
    <col min="1" max="1" width="7.7109375" style="739" customWidth="1"/>
    <col min="2" max="2" width="67.5703125" style="740" customWidth="1"/>
    <col min="3" max="3" width="32.5703125" style="740" customWidth="1"/>
    <col min="4" max="4" width="16.28515625" style="739" customWidth="1"/>
    <col min="5" max="16384" width="9.140625" style="739"/>
  </cols>
  <sheetData>
    <row r="1" spans="1:4" ht="57.75" customHeight="1" x14ac:dyDescent="0.3">
      <c r="A1" s="812" t="s">
        <v>16</v>
      </c>
      <c r="B1" s="812"/>
      <c r="C1" s="812"/>
      <c r="D1" s="812"/>
    </row>
    <row r="2" spans="1:4" ht="0.95" customHeight="1" x14ac:dyDescent="0.3">
      <c r="A2" s="813"/>
      <c r="B2" s="813"/>
      <c r="C2" s="813"/>
      <c r="D2" s="813"/>
    </row>
    <row r="3" spans="1:4" ht="19.5" thickBot="1" x14ac:dyDescent="0.35">
      <c r="D3" s="741" t="s">
        <v>22</v>
      </c>
    </row>
    <row r="4" spans="1:4" ht="48.4" customHeight="1" x14ac:dyDescent="0.3">
      <c r="A4" s="742" t="s">
        <v>0</v>
      </c>
      <c r="B4" s="814" t="s">
        <v>1</v>
      </c>
      <c r="C4" s="815"/>
      <c r="D4" s="743" t="s">
        <v>2</v>
      </c>
    </row>
    <row r="5" spans="1:4" ht="25.5" customHeight="1" x14ac:dyDescent="0.3">
      <c r="A5" s="744"/>
      <c r="B5" s="745"/>
      <c r="C5" s="745"/>
      <c r="D5" s="746" t="s">
        <v>385</v>
      </c>
    </row>
    <row r="6" spans="1:4" ht="60.75" customHeight="1" x14ac:dyDescent="0.3">
      <c r="A6" s="816">
        <v>1</v>
      </c>
      <c r="B6" s="747" t="s">
        <v>626</v>
      </c>
      <c r="C6" s="818" t="s">
        <v>614</v>
      </c>
      <c r="D6" s="748">
        <v>79.554835171847714</v>
      </c>
    </row>
    <row r="7" spans="1:4" ht="24" customHeight="1" x14ac:dyDescent="0.3">
      <c r="A7" s="817"/>
      <c r="B7" s="747" t="s">
        <v>627</v>
      </c>
      <c r="C7" s="819"/>
      <c r="D7" s="748">
        <v>31.972889272644039</v>
      </c>
    </row>
    <row r="8" spans="1:4" ht="61.5" customHeight="1" x14ac:dyDescent="0.3">
      <c r="A8" s="816">
        <v>2</v>
      </c>
      <c r="B8" s="749" t="s">
        <v>628</v>
      </c>
      <c r="C8" s="819"/>
      <c r="D8" s="750">
        <v>31.499999999999993</v>
      </c>
    </row>
    <row r="9" spans="1:4" ht="23.25" customHeight="1" x14ac:dyDescent="0.3">
      <c r="A9" s="817"/>
      <c r="B9" s="749" t="s">
        <v>627</v>
      </c>
      <c r="C9" s="820"/>
      <c r="D9" s="750">
        <v>4.5999999999999996</v>
      </c>
    </row>
    <row r="10" spans="1:4" ht="35.65" customHeight="1" x14ac:dyDescent="0.3">
      <c r="A10" s="751">
        <v>3</v>
      </c>
      <c r="B10" s="749" t="s">
        <v>15</v>
      </c>
      <c r="C10" s="821" t="s">
        <v>594</v>
      </c>
      <c r="D10" s="750" t="s">
        <v>3</v>
      </c>
    </row>
    <row r="11" spans="1:4" ht="23.25" customHeight="1" x14ac:dyDescent="0.3">
      <c r="A11" s="752" t="s">
        <v>11</v>
      </c>
      <c r="B11" s="753" t="s">
        <v>615</v>
      </c>
      <c r="C11" s="822"/>
      <c r="D11" s="754">
        <v>1.1399999999999999</v>
      </c>
    </row>
    <row r="12" spans="1:4" ht="23.25" customHeight="1" x14ac:dyDescent="0.3">
      <c r="A12" s="755" t="s">
        <v>12</v>
      </c>
      <c r="B12" s="756" t="s">
        <v>326</v>
      </c>
      <c r="C12" s="822"/>
      <c r="D12" s="757">
        <v>1.222</v>
      </c>
    </row>
    <row r="13" spans="1:4" ht="60.75" customHeight="1" x14ac:dyDescent="0.3">
      <c r="A13" s="755" t="s">
        <v>616</v>
      </c>
      <c r="B13" s="758" t="s">
        <v>617</v>
      </c>
      <c r="C13" s="823" t="s">
        <v>618</v>
      </c>
      <c r="D13" s="757" t="s">
        <v>3</v>
      </c>
    </row>
    <row r="14" spans="1:4" ht="23.25" customHeight="1" x14ac:dyDescent="0.3">
      <c r="A14" s="752" t="s">
        <v>619</v>
      </c>
      <c r="B14" s="756" t="s">
        <v>629</v>
      </c>
      <c r="C14" s="824"/>
      <c r="D14" s="759">
        <f>100/180</f>
        <v>0.55555555555555558</v>
      </c>
    </row>
    <row r="15" spans="1:4" ht="23.25" customHeight="1" thickBot="1" x14ac:dyDescent="0.35">
      <c r="A15" s="755" t="s">
        <v>620</v>
      </c>
      <c r="B15" s="753" t="s">
        <v>630</v>
      </c>
      <c r="C15" s="825"/>
      <c r="D15" s="748">
        <f>140/133</f>
        <v>1.0526315789473684</v>
      </c>
    </row>
    <row r="16" spans="1:4" ht="47.1" customHeight="1" thickBot="1" x14ac:dyDescent="0.35">
      <c r="A16" s="826" t="s">
        <v>4</v>
      </c>
      <c r="B16" s="827"/>
      <c r="C16" s="827"/>
      <c r="D16" s="828"/>
    </row>
    <row r="17" spans="1:4" ht="62.65" customHeight="1" x14ac:dyDescent="0.3">
      <c r="A17" s="760">
        <v>4</v>
      </c>
      <c r="B17" s="761" t="s">
        <v>621</v>
      </c>
      <c r="C17" s="762" t="s">
        <v>622</v>
      </c>
      <c r="D17" s="763">
        <f>D6*D11+D7*D14</f>
        <v>108.45522835848641</v>
      </c>
    </row>
    <row r="18" spans="1:4" ht="81.95" customHeight="1" x14ac:dyDescent="0.3">
      <c r="A18" s="751">
        <v>5</v>
      </c>
      <c r="B18" s="764" t="s">
        <v>631</v>
      </c>
      <c r="C18" s="765" t="s">
        <v>623</v>
      </c>
      <c r="D18" s="766">
        <f>D8*D12 + D9*D15</f>
        <v>43.335105263157885</v>
      </c>
    </row>
    <row r="19" spans="1:4" ht="55.5" customHeight="1" x14ac:dyDescent="0.3">
      <c r="A19" s="751">
        <v>6</v>
      </c>
      <c r="B19" s="749" t="s">
        <v>327</v>
      </c>
      <c r="C19" s="767"/>
      <c r="D19" s="750">
        <v>0.6</v>
      </c>
    </row>
    <row r="20" spans="1:4" ht="43.9" customHeight="1" thickBot="1" x14ac:dyDescent="0.35">
      <c r="A20" s="768">
        <v>7</v>
      </c>
      <c r="B20" s="769" t="s">
        <v>17</v>
      </c>
      <c r="C20" s="770" t="s">
        <v>624</v>
      </c>
      <c r="D20" s="771">
        <f>D17+D18+D19</f>
        <v>152.39033362164429</v>
      </c>
    </row>
    <row r="21" spans="1:4" ht="58.7" customHeight="1" thickBot="1" x14ac:dyDescent="0.35">
      <c r="A21" s="826" t="s">
        <v>5</v>
      </c>
      <c r="B21" s="827"/>
      <c r="C21" s="827"/>
      <c r="D21" s="828"/>
    </row>
    <row r="22" spans="1:4" ht="47.25" x14ac:dyDescent="0.3">
      <c r="A22" s="772" t="s">
        <v>0</v>
      </c>
      <c r="B22" s="829" t="s">
        <v>1</v>
      </c>
      <c r="C22" s="830"/>
      <c r="D22" s="773" t="s">
        <v>632</v>
      </c>
    </row>
    <row r="23" spans="1:4" ht="37.5" x14ac:dyDescent="0.3">
      <c r="A23" s="774">
        <v>8</v>
      </c>
      <c r="B23" s="775" t="s">
        <v>6</v>
      </c>
      <c r="C23" s="765" t="s">
        <v>7</v>
      </c>
      <c r="D23" s="750">
        <v>0.6</v>
      </c>
    </row>
    <row r="24" spans="1:4" ht="37.5" x14ac:dyDescent="0.3">
      <c r="A24" s="774">
        <v>9</v>
      </c>
      <c r="B24" s="775" t="s">
        <v>8</v>
      </c>
      <c r="C24" s="765" t="s">
        <v>9</v>
      </c>
      <c r="D24" s="750">
        <v>7</v>
      </c>
    </row>
    <row r="25" spans="1:4" ht="53.25" customHeight="1" thickBot="1" x14ac:dyDescent="0.35">
      <c r="A25" s="776">
        <v>10</v>
      </c>
      <c r="B25" s="777" t="s">
        <v>10</v>
      </c>
      <c r="C25" s="778" t="s">
        <v>13</v>
      </c>
      <c r="D25" s="779">
        <f>ROUND((D20-D23-D24)*10%,1)</f>
        <v>14.5</v>
      </c>
    </row>
    <row r="26" spans="1:4" ht="37.5" x14ac:dyDescent="0.3">
      <c r="A26" s="780">
        <v>11</v>
      </c>
      <c r="B26" s="781" t="s">
        <v>19</v>
      </c>
      <c r="C26" s="782" t="s">
        <v>14</v>
      </c>
      <c r="D26" s="783">
        <f>D23+D25</f>
        <v>15.1</v>
      </c>
    </row>
    <row r="27" spans="1:4" ht="38.25" thickBot="1" x14ac:dyDescent="0.35">
      <c r="A27" s="784">
        <v>12</v>
      </c>
      <c r="B27" s="785" t="s">
        <v>20</v>
      </c>
      <c r="C27" s="786" t="s">
        <v>18</v>
      </c>
      <c r="D27" s="787">
        <f>ROUND(D20-D26,1)</f>
        <v>137.30000000000001</v>
      </c>
    </row>
  </sheetData>
  <mergeCells count="11">
    <mergeCell ref="C10:C12"/>
    <mergeCell ref="C13:C15"/>
    <mergeCell ref="A16:D16"/>
    <mergeCell ref="A21:D21"/>
    <mergeCell ref="B22:C22"/>
    <mergeCell ref="A1:D1"/>
    <mergeCell ref="A2:D2"/>
    <mergeCell ref="B4:C4"/>
    <mergeCell ref="A6:A7"/>
    <mergeCell ref="C6:C9"/>
    <mergeCell ref="A8:A9"/>
  </mergeCells>
  <hyperlinks>
    <hyperlink ref="C13" r:id="rId1" display="https://markets.businessinsider.com/commodities/iron-ore-price"/>
  </hyperlinks>
  <printOptions horizontalCentered="1"/>
  <pageMargins left="0.27559055118110237" right="0.19685039370078741" top="0.19685039370078741" bottom="0.23622047244094491" header="0.15748031496062992" footer="0.15748031496062992"/>
  <pageSetup paperSize="9" scale="75" orientation="portrait"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J49"/>
  <sheetViews>
    <sheetView showGridLines="0" view="pageBreakPreview" zoomScale="70" zoomScaleSheetLayoutView="70" workbookViewId="0">
      <pane xSplit="4" ySplit="4" topLeftCell="E27" activePane="bottomRight" state="frozen"/>
      <selection pane="topRight" activeCell="E1" sqref="E1"/>
      <selection pane="bottomLeft" activeCell="A5" sqref="A5"/>
      <selection pane="bottomRight" activeCell="J46" sqref="J46"/>
    </sheetView>
  </sheetViews>
  <sheetFormatPr defaultColWidth="9.140625" defaultRowHeight="58.15" customHeight="1" x14ac:dyDescent="0.25"/>
  <cols>
    <col min="1" max="1" width="22" style="88" customWidth="1"/>
    <col min="2" max="2" width="18.140625" style="88" customWidth="1"/>
    <col min="3" max="3" width="16.5703125" style="88" customWidth="1"/>
    <col min="4" max="4" width="37.5703125" style="88" customWidth="1"/>
    <col min="5" max="5" width="16.5703125" style="88" customWidth="1"/>
    <col min="6" max="6" width="16.28515625" style="88" customWidth="1"/>
    <col min="7" max="7" width="8.85546875" style="88" customWidth="1"/>
    <col min="8" max="8" width="8.28515625" style="88" customWidth="1"/>
    <col min="9" max="9" width="14" style="88" customWidth="1"/>
    <col min="10" max="10" width="26.42578125" style="88" customWidth="1"/>
    <col min="11" max="16384" width="9.140625" style="88"/>
  </cols>
  <sheetData>
    <row r="1" spans="1:10" ht="50.25" customHeight="1" x14ac:dyDescent="0.25">
      <c r="A1" s="899" t="s">
        <v>525</v>
      </c>
      <c r="B1" s="899"/>
      <c r="C1" s="899"/>
      <c r="D1" s="899"/>
      <c r="E1" s="899"/>
      <c r="F1" s="899"/>
      <c r="G1" s="899"/>
      <c r="H1" s="899"/>
    </row>
    <row r="2" spans="1:10" ht="22.7" customHeight="1" x14ac:dyDescent="0.25">
      <c r="A2" s="631"/>
      <c r="B2" s="631"/>
      <c r="C2" s="631"/>
      <c r="D2" s="631"/>
      <c r="E2" s="631"/>
      <c r="G2" s="900" t="s">
        <v>243</v>
      </c>
      <c r="H2" s="900"/>
    </row>
    <row r="3" spans="1:10" ht="53.25" customHeight="1" x14ac:dyDescent="0.25">
      <c r="A3" s="901" t="s">
        <v>54</v>
      </c>
      <c r="B3" s="901"/>
      <c r="C3" s="901"/>
      <c r="D3" s="902"/>
      <c r="E3" s="905" t="s">
        <v>454</v>
      </c>
      <c r="F3" s="907" t="s">
        <v>455</v>
      </c>
      <c r="G3" s="908" t="s">
        <v>456</v>
      </c>
      <c r="H3" s="909"/>
    </row>
    <row r="4" spans="1:10" ht="41.25" customHeight="1" x14ac:dyDescent="0.25">
      <c r="A4" s="903"/>
      <c r="B4" s="903"/>
      <c r="C4" s="903"/>
      <c r="D4" s="904"/>
      <c r="E4" s="906"/>
      <c r="F4" s="907"/>
      <c r="G4" s="632" t="s">
        <v>457</v>
      </c>
      <c r="H4" s="632" t="s">
        <v>458</v>
      </c>
    </row>
    <row r="5" spans="1:10" ht="71.25" customHeight="1" x14ac:dyDescent="0.25">
      <c r="A5" s="913" t="s">
        <v>459</v>
      </c>
      <c r="B5" s="914"/>
      <c r="C5" s="914"/>
      <c r="D5" s="915"/>
      <c r="E5" s="466">
        <v>180740.7</v>
      </c>
      <c r="F5" s="466">
        <v>2168888.1</v>
      </c>
      <c r="G5" s="633" t="s">
        <v>3</v>
      </c>
      <c r="H5" s="633" t="s">
        <v>3</v>
      </c>
      <c r="J5" s="634"/>
    </row>
    <row r="6" spans="1:10" ht="24" customHeight="1" x14ac:dyDescent="0.3">
      <c r="A6" s="910" t="s">
        <v>460</v>
      </c>
      <c r="B6" s="916"/>
      <c r="C6" s="916"/>
      <c r="D6" s="917"/>
      <c r="E6" s="635">
        <v>236</v>
      </c>
      <c r="F6" s="635">
        <v>2832</v>
      </c>
      <c r="G6" s="636">
        <v>106</v>
      </c>
      <c r="H6" s="636">
        <v>10</v>
      </c>
    </row>
    <row r="7" spans="1:10" ht="24" customHeight="1" x14ac:dyDescent="0.3">
      <c r="A7" s="910" t="s">
        <v>461</v>
      </c>
      <c r="B7" s="916"/>
      <c r="C7" s="916"/>
      <c r="D7" s="917"/>
      <c r="E7" s="635">
        <v>206.85</v>
      </c>
      <c r="F7" s="635">
        <v>2482.1999999999998</v>
      </c>
      <c r="G7" s="636">
        <v>1120</v>
      </c>
      <c r="H7" s="636">
        <v>271</v>
      </c>
    </row>
    <row r="8" spans="1:10" ht="24" customHeight="1" x14ac:dyDescent="0.3">
      <c r="A8" s="910" t="s">
        <v>462</v>
      </c>
      <c r="B8" s="911"/>
      <c r="C8" s="911"/>
      <c r="D8" s="912"/>
      <c r="E8" s="635">
        <v>17.84</v>
      </c>
      <c r="F8" s="635">
        <v>214.08</v>
      </c>
      <c r="G8" s="636">
        <v>189</v>
      </c>
      <c r="H8" s="636">
        <v>2</v>
      </c>
    </row>
    <row r="9" spans="1:10" ht="24" customHeight="1" x14ac:dyDescent="0.3">
      <c r="A9" s="910" t="s">
        <v>463</v>
      </c>
      <c r="B9" s="911"/>
      <c r="C9" s="911"/>
      <c r="D9" s="912"/>
      <c r="E9" s="635">
        <v>1.07</v>
      </c>
      <c r="F9" s="635">
        <v>12.840000000000003</v>
      </c>
      <c r="G9" s="636">
        <v>17</v>
      </c>
      <c r="H9" s="636">
        <v>5</v>
      </c>
    </row>
    <row r="10" spans="1:10" ht="24" customHeight="1" x14ac:dyDescent="0.3">
      <c r="A10" s="910" t="s">
        <v>464</v>
      </c>
      <c r="B10" s="911"/>
      <c r="C10" s="911"/>
      <c r="D10" s="912"/>
      <c r="E10" s="635">
        <v>911.86</v>
      </c>
      <c r="F10" s="635">
        <v>10942.320000000002</v>
      </c>
      <c r="G10" s="636">
        <v>288</v>
      </c>
      <c r="H10" s="636">
        <v>112</v>
      </c>
    </row>
    <row r="11" spans="1:10" ht="24" customHeight="1" x14ac:dyDescent="0.3">
      <c r="A11" s="910" t="s">
        <v>465</v>
      </c>
      <c r="B11" s="911"/>
      <c r="C11" s="911"/>
      <c r="D11" s="912"/>
      <c r="E11" s="635">
        <v>1.05</v>
      </c>
      <c r="F11" s="635">
        <v>12.600000000000001</v>
      </c>
      <c r="G11" s="636">
        <v>1</v>
      </c>
      <c r="H11" s="636">
        <v>0</v>
      </c>
    </row>
    <row r="12" spans="1:10" ht="24" customHeight="1" x14ac:dyDescent="0.3">
      <c r="A12" s="910" t="s">
        <v>466</v>
      </c>
      <c r="B12" s="911"/>
      <c r="C12" s="911"/>
      <c r="D12" s="912"/>
      <c r="E12" s="635">
        <v>44.83</v>
      </c>
      <c r="F12" s="635">
        <v>537.96</v>
      </c>
      <c r="G12" s="636">
        <v>42</v>
      </c>
      <c r="H12" s="636">
        <v>0</v>
      </c>
    </row>
    <row r="13" spans="1:10" ht="24" customHeight="1" x14ac:dyDescent="0.3">
      <c r="A13" s="910" t="s">
        <v>467</v>
      </c>
      <c r="B13" s="911"/>
      <c r="C13" s="911"/>
      <c r="D13" s="912"/>
      <c r="E13" s="635">
        <v>4.1500000000000004</v>
      </c>
      <c r="F13" s="635">
        <v>49.800000000000004</v>
      </c>
      <c r="G13" s="636">
        <v>1</v>
      </c>
      <c r="H13" s="636">
        <v>0</v>
      </c>
    </row>
    <row r="14" spans="1:10" ht="24" customHeight="1" x14ac:dyDescent="0.3">
      <c r="A14" s="910" t="s">
        <v>468</v>
      </c>
      <c r="B14" s="911"/>
      <c r="C14" s="911"/>
      <c r="D14" s="912"/>
      <c r="E14" s="635">
        <v>1639.41</v>
      </c>
      <c r="F14" s="635">
        <v>19672.920000000002</v>
      </c>
      <c r="G14" s="636">
        <v>66</v>
      </c>
      <c r="H14" s="636">
        <v>2</v>
      </c>
    </row>
    <row r="15" spans="1:10" ht="24" customHeight="1" x14ac:dyDescent="0.3">
      <c r="A15" s="910" t="s">
        <v>469</v>
      </c>
      <c r="B15" s="911"/>
      <c r="C15" s="911"/>
      <c r="D15" s="912"/>
      <c r="E15" s="635">
        <v>117.25</v>
      </c>
      <c r="F15" s="635">
        <v>1407</v>
      </c>
      <c r="G15" s="636">
        <v>105</v>
      </c>
      <c r="H15" s="636">
        <v>14</v>
      </c>
    </row>
    <row r="16" spans="1:10" ht="24" customHeight="1" x14ac:dyDescent="0.3">
      <c r="A16" s="910" t="s">
        <v>470</v>
      </c>
      <c r="B16" s="911"/>
      <c r="C16" s="911"/>
      <c r="D16" s="912"/>
      <c r="E16" s="635">
        <v>172257.7</v>
      </c>
      <c r="F16" s="635">
        <v>2067092.2</v>
      </c>
      <c r="G16" s="636">
        <v>29</v>
      </c>
      <c r="H16" s="636">
        <v>0</v>
      </c>
    </row>
    <row r="17" spans="1:8" ht="24" customHeight="1" x14ac:dyDescent="0.3">
      <c r="A17" s="918" t="s">
        <v>471</v>
      </c>
      <c r="B17" s="919"/>
      <c r="C17" s="919"/>
      <c r="D17" s="920"/>
      <c r="E17" s="635">
        <v>0.57999999999999996</v>
      </c>
      <c r="F17" s="635">
        <v>6.96</v>
      </c>
      <c r="G17" s="636">
        <v>1</v>
      </c>
      <c r="H17" s="636">
        <v>0</v>
      </c>
    </row>
    <row r="18" spans="1:8" ht="24" customHeight="1" x14ac:dyDescent="0.3">
      <c r="A18" s="918" t="s">
        <v>472</v>
      </c>
      <c r="B18" s="919"/>
      <c r="C18" s="919"/>
      <c r="D18" s="920"/>
      <c r="E18" s="635">
        <v>586.6</v>
      </c>
      <c r="F18" s="635">
        <v>7039.2000000000007</v>
      </c>
      <c r="G18" s="636">
        <v>2</v>
      </c>
      <c r="H18" s="636">
        <v>0</v>
      </c>
    </row>
    <row r="19" spans="1:8" ht="24" customHeight="1" x14ac:dyDescent="0.3">
      <c r="A19" s="918" t="s">
        <v>473</v>
      </c>
      <c r="B19" s="919"/>
      <c r="C19" s="919"/>
      <c r="D19" s="920"/>
      <c r="E19" s="635">
        <v>1104.1099999999999</v>
      </c>
      <c r="F19" s="635">
        <v>13249.32</v>
      </c>
      <c r="G19" s="636">
        <v>2</v>
      </c>
      <c r="H19" s="636">
        <v>0</v>
      </c>
    </row>
    <row r="20" spans="1:8" ht="24" hidden="1" customHeight="1" x14ac:dyDescent="0.3">
      <c r="A20" s="918" t="s">
        <v>474</v>
      </c>
      <c r="B20" s="919"/>
      <c r="C20" s="919"/>
      <c r="D20" s="920"/>
      <c r="E20" s="635"/>
      <c r="F20" s="635">
        <v>0</v>
      </c>
      <c r="G20" s="636"/>
      <c r="H20" s="636"/>
    </row>
    <row r="21" spans="1:8" ht="24" hidden="1" customHeight="1" x14ac:dyDescent="0.3">
      <c r="A21" s="918" t="s">
        <v>475</v>
      </c>
      <c r="B21" s="919"/>
      <c r="C21" s="919"/>
      <c r="D21" s="920"/>
      <c r="E21" s="635"/>
      <c r="F21" s="635">
        <v>0</v>
      </c>
      <c r="G21" s="636"/>
      <c r="H21" s="636"/>
    </row>
    <row r="22" spans="1:8" ht="24" hidden="1" customHeight="1" x14ac:dyDescent="0.3">
      <c r="A22" s="918" t="s">
        <v>476</v>
      </c>
      <c r="B22" s="919"/>
      <c r="C22" s="919"/>
      <c r="D22" s="920"/>
      <c r="E22" s="635"/>
      <c r="F22" s="635">
        <v>0</v>
      </c>
      <c r="G22" s="636"/>
      <c r="H22" s="636"/>
    </row>
    <row r="23" spans="1:8" ht="24" hidden="1" customHeight="1" x14ac:dyDescent="0.3">
      <c r="A23" s="918" t="s">
        <v>477</v>
      </c>
      <c r="B23" s="919"/>
      <c r="C23" s="919"/>
      <c r="D23" s="920"/>
      <c r="E23" s="635"/>
      <c r="F23" s="635">
        <v>0</v>
      </c>
      <c r="G23" s="636"/>
      <c r="H23" s="636"/>
    </row>
    <row r="24" spans="1:8" ht="24" hidden="1" customHeight="1" x14ac:dyDescent="0.3">
      <c r="A24" s="918" t="s">
        <v>478</v>
      </c>
      <c r="B24" s="919"/>
      <c r="C24" s="919"/>
      <c r="D24" s="920"/>
      <c r="E24" s="635"/>
      <c r="F24" s="635">
        <v>0</v>
      </c>
      <c r="G24" s="636"/>
      <c r="H24" s="636"/>
    </row>
    <row r="25" spans="1:8" ht="24" hidden="1" customHeight="1" x14ac:dyDescent="0.3">
      <c r="A25" s="918" t="s">
        <v>479</v>
      </c>
      <c r="B25" s="919"/>
      <c r="C25" s="919"/>
      <c r="D25" s="920"/>
      <c r="E25" s="635"/>
      <c r="F25" s="635">
        <v>0</v>
      </c>
      <c r="G25" s="636"/>
      <c r="H25" s="636"/>
    </row>
    <row r="26" spans="1:8" ht="24" hidden="1" customHeight="1" x14ac:dyDescent="0.3">
      <c r="A26" s="918" t="s">
        <v>480</v>
      </c>
      <c r="B26" s="919"/>
      <c r="C26" s="919"/>
      <c r="D26" s="920"/>
      <c r="E26" s="635"/>
      <c r="F26" s="635">
        <v>0</v>
      </c>
      <c r="G26" s="636"/>
      <c r="H26" s="636"/>
    </row>
    <row r="27" spans="1:8" ht="24" customHeight="1" x14ac:dyDescent="0.3">
      <c r="A27" s="918" t="s">
        <v>481</v>
      </c>
      <c r="B27" s="919"/>
      <c r="C27" s="919"/>
      <c r="D27" s="920"/>
      <c r="E27" s="635">
        <v>828.02</v>
      </c>
      <c r="F27" s="635">
        <v>9936.24</v>
      </c>
      <c r="G27" s="636">
        <v>1</v>
      </c>
      <c r="H27" s="636">
        <v>0</v>
      </c>
    </row>
    <row r="28" spans="1:8" ht="24" customHeight="1" x14ac:dyDescent="0.3">
      <c r="A28" s="918" t="s">
        <v>482</v>
      </c>
      <c r="B28" s="919"/>
      <c r="C28" s="919"/>
      <c r="D28" s="920"/>
      <c r="E28" s="635">
        <v>14892.53</v>
      </c>
      <c r="F28" s="635">
        <v>178710.36000000002</v>
      </c>
      <c r="G28" s="636">
        <v>3</v>
      </c>
      <c r="H28" s="636">
        <v>0</v>
      </c>
    </row>
    <row r="29" spans="1:8" ht="24" customHeight="1" x14ac:dyDescent="0.3">
      <c r="A29" s="918" t="s">
        <v>483</v>
      </c>
      <c r="B29" s="919"/>
      <c r="C29" s="919"/>
      <c r="D29" s="920"/>
      <c r="E29" s="635">
        <v>15123.98</v>
      </c>
      <c r="F29" s="635">
        <v>181487.76</v>
      </c>
      <c r="G29" s="636">
        <v>3</v>
      </c>
      <c r="H29" s="636">
        <v>0</v>
      </c>
    </row>
    <row r="30" spans="1:8" ht="24" customHeight="1" x14ac:dyDescent="0.3">
      <c r="A30" s="918" t="s">
        <v>484</v>
      </c>
      <c r="B30" s="919"/>
      <c r="C30" s="919"/>
      <c r="D30" s="920"/>
      <c r="E30" s="635">
        <v>48046.18</v>
      </c>
      <c r="F30" s="635">
        <v>576554.16</v>
      </c>
      <c r="G30" s="636">
        <v>3</v>
      </c>
      <c r="H30" s="636">
        <v>0</v>
      </c>
    </row>
    <row r="31" spans="1:8" ht="24" customHeight="1" x14ac:dyDescent="0.3">
      <c r="A31" s="918" t="s">
        <v>485</v>
      </c>
      <c r="B31" s="919"/>
      <c r="C31" s="919"/>
      <c r="D31" s="920"/>
      <c r="E31" s="635">
        <v>48046.18</v>
      </c>
      <c r="F31" s="635">
        <v>576554.16</v>
      </c>
      <c r="G31" s="636">
        <v>3</v>
      </c>
      <c r="H31" s="636">
        <v>0</v>
      </c>
    </row>
    <row r="32" spans="1:8" ht="24" customHeight="1" x14ac:dyDescent="0.3">
      <c r="A32" s="918" t="s">
        <v>486</v>
      </c>
      <c r="B32" s="919"/>
      <c r="C32" s="919"/>
      <c r="D32" s="920"/>
      <c r="E32" s="635">
        <v>19564.75</v>
      </c>
      <c r="F32" s="635">
        <v>234777</v>
      </c>
      <c r="G32" s="636">
        <v>4</v>
      </c>
      <c r="H32" s="636">
        <v>0</v>
      </c>
    </row>
    <row r="33" spans="1:8" ht="24" customHeight="1" x14ac:dyDescent="0.3">
      <c r="A33" s="918" t="s">
        <v>487</v>
      </c>
      <c r="B33" s="919"/>
      <c r="C33" s="919"/>
      <c r="D33" s="920"/>
      <c r="E33" s="635">
        <v>19564.75</v>
      </c>
      <c r="F33" s="635">
        <v>234777</v>
      </c>
      <c r="G33" s="636">
        <v>4</v>
      </c>
      <c r="H33" s="636">
        <v>0</v>
      </c>
    </row>
    <row r="34" spans="1:8" ht="24" hidden="1" customHeight="1" x14ac:dyDescent="0.3">
      <c r="A34" s="918" t="s">
        <v>488</v>
      </c>
      <c r="B34" s="919"/>
      <c r="C34" s="919"/>
      <c r="D34" s="920"/>
      <c r="E34" s="635"/>
      <c r="F34" s="635">
        <v>0</v>
      </c>
      <c r="G34" s="636"/>
      <c r="H34" s="636"/>
    </row>
    <row r="35" spans="1:8" ht="24" customHeight="1" x14ac:dyDescent="0.3">
      <c r="A35" s="918" t="s">
        <v>489</v>
      </c>
      <c r="B35" s="919"/>
      <c r="C35" s="919"/>
      <c r="D35" s="920"/>
      <c r="E35" s="635">
        <v>4500</v>
      </c>
      <c r="F35" s="635">
        <v>54000</v>
      </c>
      <c r="G35" s="636">
        <v>3</v>
      </c>
      <c r="H35" s="636">
        <v>0</v>
      </c>
    </row>
    <row r="36" spans="1:8" ht="30.75" customHeight="1" x14ac:dyDescent="0.3">
      <c r="A36" s="910" t="s">
        <v>490</v>
      </c>
      <c r="B36" s="911"/>
      <c r="C36" s="911"/>
      <c r="D36" s="912"/>
      <c r="E36" s="635">
        <v>4062.11</v>
      </c>
      <c r="F36" s="635">
        <v>48745.32</v>
      </c>
      <c r="G36" s="636">
        <v>280</v>
      </c>
      <c r="H36" s="636">
        <v>77</v>
      </c>
    </row>
    <row r="37" spans="1:8" ht="24" customHeight="1" x14ac:dyDescent="0.3">
      <c r="A37" s="910" t="s">
        <v>491</v>
      </c>
      <c r="B37" s="911"/>
      <c r="C37" s="911"/>
      <c r="D37" s="912"/>
      <c r="E37" s="635">
        <v>5.27</v>
      </c>
      <c r="F37" s="635">
        <v>63.239999999999995</v>
      </c>
      <c r="G37" s="636">
        <v>12</v>
      </c>
      <c r="H37" s="636">
        <v>3</v>
      </c>
    </row>
    <row r="38" spans="1:8" ht="24" customHeight="1" x14ac:dyDescent="0.3">
      <c r="A38" s="910" t="s">
        <v>492</v>
      </c>
      <c r="B38" s="911"/>
      <c r="C38" s="911"/>
      <c r="D38" s="912"/>
      <c r="E38" s="635">
        <v>67.17</v>
      </c>
      <c r="F38" s="635">
        <v>806.04</v>
      </c>
      <c r="G38" s="636">
        <v>25</v>
      </c>
      <c r="H38" s="636">
        <v>0</v>
      </c>
    </row>
    <row r="39" spans="1:8" ht="24" customHeight="1" x14ac:dyDescent="0.3">
      <c r="A39" s="910" t="s">
        <v>491</v>
      </c>
      <c r="B39" s="911"/>
      <c r="C39" s="911"/>
      <c r="D39" s="912"/>
      <c r="E39" s="635">
        <v>240.46</v>
      </c>
      <c r="F39" s="635">
        <v>2885.52</v>
      </c>
      <c r="G39" s="636">
        <v>246</v>
      </c>
      <c r="H39" s="636">
        <v>0</v>
      </c>
    </row>
    <row r="40" spans="1:8" ht="24" customHeight="1" x14ac:dyDescent="0.3">
      <c r="A40" s="910" t="s">
        <v>492</v>
      </c>
      <c r="B40" s="911"/>
      <c r="C40" s="911"/>
      <c r="D40" s="912"/>
      <c r="E40" s="635">
        <v>914.12</v>
      </c>
      <c r="F40" s="635">
        <v>10969.44</v>
      </c>
      <c r="G40" s="636">
        <v>64</v>
      </c>
      <c r="H40" s="636">
        <v>0</v>
      </c>
    </row>
    <row r="41" spans="1:8" ht="32.25" customHeight="1" x14ac:dyDescent="0.3">
      <c r="A41" s="910" t="s">
        <v>493</v>
      </c>
      <c r="B41" s="911"/>
      <c r="C41" s="911"/>
      <c r="D41" s="912"/>
      <c r="E41" s="635">
        <v>13.55</v>
      </c>
      <c r="F41" s="635">
        <v>162.60000000000002</v>
      </c>
      <c r="G41" s="636">
        <v>21</v>
      </c>
      <c r="H41" s="636">
        <v>0</v>
      </c>
    </row>
    <row r="42" spans="1:8" ht="39.75" customHeight="1" x14ac:dyDescent="0.3">
      <c r="A42" s="922" t="s">
        <v>609</v>
      </c>
      <c r="B42" s="923"/>
      <c r="C42" s="923"/>
      <c r="D42" s="924"/>
      <c r="E42" s="637" t="s">
        <v>25</v>
      </c>
      <c r="F42" s="638">
        <v>100</v>
      </c>
      <c r="G42" s="636" t="s">
        <v>3</v>
      </c>
      <c r="H42" s="636" t="s">
        <v>3</v>
      </c>
    </row>
    <row r="43" spans="1:8" ht="25.5" customHeight="1" x14ac:dyDescent="0.3">
      <c r="A43" s="913" t="s">
        <v>494</v>
      </c>
      <c r="B43" s="914"/>
      <c r="C43" s="914"/>
      <c r="D43" s="915"/>
      <c r="E43" s="637" t="s">
        <v>25</v>
      </c>
      <c r="F43" s="638">
        <v>0</v>
      </c>
      <c r="G43" s="636" t="s">
        <v>3</v>
      </c>
      <c r="H43" s="636" t="s">
        <v>3</v>
      </c>
    </row>
    <row r="44" spans="1:8" ht="34.5" customHeight="1" x14ac:dyDescent="0.25">
      <c r="A44" s="925" t="s">
        <v>495</v>
      </c>
      <c r="B44" s="926"/>
      <c r="C44" s="926"/>
      <c r="D44" s="927"/>
      <c r="E44" s="639">
        <v>180740.7</v>
      </c>
      <c r="F44" s="639">
        <v>2168888.1</v>
      </c>
      <c r="G44" s="640">
        <v>2612</v>
      </c>
      <c r="H44" s="640">
        <v>496</v>
      </c>
    </row>
    <row r="45" spans="1:8" ht="23.25" customHeight="1" x14ac:dyDescent="0.25">
      <c r="A45" s="928" t="s">
        <v>496</v>
      </c>
      <c r="B45" s="929"/>
      <c r="C45" s="929"/>
      <c r="D45" s="930"/>
      <c r="E45" s="641" t="s">
        <v>25</v>
      </c>
      <c r="F45" s="642">
        <v>0</v>
      </c>
      <c r="G45" s="643" t="s">
        <v>3</v>
      </c>
      <c r="H45" s="643" t="s">
        <v>3</v>
      </c>
    </row>
    <row r="46" spans="1:8" ht="23.25" customHeight="1" x14ac:dyDescent="0.25">
      <c r="A46" s="644"/>
      <c r="B46" s="644"/>
      <c r="C46" s="644"/>
      <c r="D46" s="644"/>
      <c r="E46" s="645"/>
      <c r="F46" s="646"/>
      <c r="G46" s="646"/>
      <c r="H46" s="646"/>
    </row>
    <row r="47" spans="1:8" ht="23.25" customHeight="1" x14ac:dyDescent="0.25">
      <c r="A47" s="644"/>
      <c r="B47" s="644"/>
      <c r="C47" s="644"/>
      <c r="D47" s="644"/>
      <c r="E47" s="645"/>
      <c r="F47" s="646"/>
      <c r="G47" s="646"/>
      <c r="H47" s="646"/>
    </row>
    <row r="48" spans="1:8" ht="25.5" customHeight="1" x14ac:dyDescent="0.25">
      <c r="B48" s="931"/>
      <c r="C48" s="931"/>
      <c r="D48" s="931"/>
      <c r="E48" s="703"/>
      <c r="F48" s="703"/>
    </row>
    <row r="49" spans="2:6" ht="20.25" customHeight="1" x14ac:dyDescent="0.25">
      <c r="B49" s="921"/>
      <c r="C49" s="921"/>
      <c r="D49" s="921"/>
      <c r="E49" s="704"/>
      <c r="F49" s="704"/>
    </row>
  </sheetData>
  <mergeCells count="49">
    <mergeCell ref="B49:D49"/>
    <mergeCell ref="A41:D41"/>
    <mergeCell ref="A42:D42"/>
    <mergeCell ref="A43:D43"/>
    <mergeCell ref="A44:D44"/>
    <mergeCell ref="A45:D45"/>
    <mergeCell ref="B48:D48"/>
    <mergeCell ref="A40:D40"/>
    <mergeCell ref="A29:D29"/>
    <mergeCell ref="A30:D30"/>
    <mergeCell ref="A31:D31"/>
    <mergeCell ref="A32:D32"/>
    <mergeCell ref="A33:D33"/>
    <mergeCell ref="A34:D34"/>
    <mergeCell ref="A35:D35"/>
    <mergeCell ref="A36:D36"/>
    <mergeCell ref="A37:D37"/>
    <mergeCell ref="A38:D38"/>
    <mergeCell ref="A39:D39"/>
    <mergeCell ref="A28:D28"/>
    <mergeCell ref="A17:D17"/>
    <mergeCell ref="A18:D18"/>
    <mergeCell ref="A19:D19"/>
    <mergeCell ref="A20:D20"/>
    <mergeCell ref="A21:D21"/>
    <mergeCell ref="A22:D22"/>
    <mergeCell ref="A23:D23"/>
    <mergeCell ref="A24:D24"/>
    <mergeCell ref="A25:D25"/>
    <mergeCell ref="A26:D26"/>
    <mergeCell ref="A27:D27"/>
    <mergeCell ref="A16:D16"/>
    <mergeCell ref="A5:D5"/>
    <mergeCell ref="A6:D6"/>
    <mergeCell ref="A7:D7"/>
    <mergeCell ref="A8:D8"/>
    <mergeCell ref="A9:D9"/>
    <mergeCell ref="A10:D10"/>
    <mergeCell ref="A11:D11"/>
    <mergeCell ref="A12:D12"/>
    <mergeCell ref="A13:D13"/>
    <mergeCell ref="A14:D14"/>
    <mergeCell ref="A15:D15"/>
    <mergeCell ref="A1:H1"/>
    <mergeCell ref="G2:H2"/>
    <mergeCell ref="A3:D4"/>
    <mergeCell ref="E3:E4"/>
    <mergeCell ref="F3:F4"/>
    <mergeCell ref="G3:H3"/>
  </mergeCells>
  <printOptions horizontalCentered="1"/>
  <pageMargins left="0.39370078740157483" right="7.874015748031496E-2" top="0.78740157480314965" bottom="0.39370078740157483" header="0" footer="0"/>
  <pageSetup paperSize="9" scale="68" orientation="portrait"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7"/>
  <sheetViews>
    <sheetView showGridLines="0" view="pageBreakPreview" zoomScale="90" zoomScaleSheetLayoutView="90" workbookViewId="0">
      <selection activeCell="I8" sqref="I8"/>
    </sheetView>
  </sheetViews>
  <sheetFormatPr defaultColWidth="9.140625" defaultRowHeight="58.15" customHeight="1" x14ac:dyDescent="0.25"/>
  <cols>
    <col min="1" max="1" width="21.5703125" style="90" customWidth="1"/>
    <col min="2" max="2" width="10.42578125" style="90" customWidth="1"/>
    <col min="3" max="3" width="12.140625" style="90" customWidth="1"/>
    <col min="4" max="4" width="8.85546875" style="90" customWidth="1"/>
    <col min="5" max="5" width="13.7109375" style="90" customWidth="1"/>
    <col min="6" max="6" width="14.28515625" style="90" customWidth="1"/>
    <col min="7" max="7" width="16.7109375" style="90" customWidth="1"/>
    <col min="8" max="8" width="43.42578125" style="90" customWidth="1"/>
    <col min="9" max="9" width="16.7109375" style="90" customWidth="1"/>
    <col min="10" max="10" width="22.28515625" style="90" customWidth="1"/>
    <col min="11" max="11" width="16.7109375" style="90" customWidth="1"/>
    <col min="12" max="16384" width="9.140625" style="90"/>
  </cols>
  <sheetData>
    <row r="1" spans="1:12" ht="116.85" customHeight="1" x14ac:dyDescent="0.25">
      <c r="A1" s="939" t="s">
        <v>55</v>
      </c>
      <c r="B1" s="939"/>
      <c r="C1" s="939"/>
      <c r="D1" s="939"/>
      <c r="E1" s="939"/>
      <c r="F1" s="939"/>
      <c r="G1" s="939"/>
    </row>
    <row r="2" spans="1:12" ht="84.95" customHeight="1" x14ac:dyDescent="0.25">
      <c r="A2" s="940" t="s">
        <v>54</v>
      </c>
      <c r="B2" s="942" t="s">
        <v>56</v>
      </c>
      <c r="C2" s="943"/>
      <c r="D2" s="944"/>
      <c r="E2" s="940" t="s">
        <v>57</v>
      </c>
      <c r="F2" s="945" t="s">
        <v>58</v>
      </c>
      <c r="G2" s="945" t="s">
        <v>59</v>
      </c>
    </row>
    <row r="3" spans="1:12" s="91" customFormat="1" ht="34.5" customHeight="1" x14ac:dyDescent="0.25">
      <c r="A3" s="941"/>
      <c r="B3" s="942" t="s">
        <v>385</v>
      </c>
      <c r="C3" s="943"/>
      <c r="D3" s="944"/>
      <c r="E3" s="941"/>
      <c r="F3" s="946"/>
      <c r="G3" s="946"/>
    </row>
    <row r="4" spans="1:12" s="91" customFormat="1" ht="51" customHeight="1" x14ac:dyDescent="0.25">
      <c r="A4" s="554" t="s">
        <v>60</v>
      </c>
      <c r="B4" s="932">
        <v>13000</v>
      </c>
      <c r="C4" s="933"/>
      <c r="D4" s="934"/>
      <c r="E4" s="578">
        <v>0.56000000000000005</v>
      </c>
      <c r="F4" s="579">
        <v>28.6</v>
      </c>
      <c r="G4" s="555">
        <v>208208.00000000003</v>
      </c>
      <c r="I4" s="92"/>
      <c r="J4" s="93"/>
      <c r="K4" s="94"/>
      <c r="L4" s="92"/>
    </row>
    <row r="5" spans="1:12" s="91" customFormat="1" ht="48.75" customHeight="1" x14ac:dyDescent="0.25">
      <c r="A5" s="554" t="s">
        <v>61</v>
      </c>
      <c r="B5" s="932">
        <v>2430</v>
      </c>
      <c r="C5" s="933"/>
      <c r="D5" s="934"/>
      <c r="E5" s="578">
        <v>0.56000000000000005</v>
      </c>
      <c r="F5" s="579">
        <v>28.6</v>
      </c>
      <c r="G5" s="555">
        <v>38918.880000000005</v>
      </c>
      <c r="I5" s="92"/>
      <c r="J5" s="95"/>
      <c r="K5" s="96"/>
      <c r="L5" s="92"/>
    </row>
    <row r="6" spans="1:12" s="91" customFormat="1" ht="38.25" customHeight="1" x14ac:dyDescent="0.25">
      <c r="A6" s="556" t="s">
        <v>610</v>
      </c>
      <c r="B6" s="935">
        <v>15430</v>
      </c>
      <c r="C6" s="936"/>
      <c r="D6" s="937"/>
      <c r="E6" s="557"/>
      <c r="F6" s="558">
        <v>28.6</v>
      </c>
      <c r="G6" s="558">
        <v>247126.88000000003</v>
      </c>
      <c r="I6" s="97"/>
      <c r="J6" s="95"/>
      <c r="K6" s="96"/>
      <c r="L6" s="92"/>
    </row>
    <row r="7" spans="1:12" ht="58.15" customHeight="1" x14ac:dyDescent="0.25">
      <c r="A7" s="938"/>
      <c r="B7" s="938"/>
      <c r="C7" s="938"/>
      <c r="D7" s="938"/>
    </row>
  </sheetData>
  <mergeCells count="11">
    <mergeCell ref="B4:D4"/>
    <mergeCell ref="B5:D5"/>
    <mergeCell ref="B6:D6"/>
    <mergeCell ref="A7:D7"/>
    <mergeCell ref="A1:G1"/>
    <mergeCell ref="A2:A3"/>
    <mergeCell ref="B2:D2"/>
    <mergeCell ref="E2:E3"/>
    <mergeCell ref="F2:F3"/>
    <mergeCell ref="G2:G3"/>
    <mergeCell ref="B3:D3"/>
  </mergeCells>
  <printOptions horizontalCentered="1"/>
  <pageMargins left="0.19685039370078741" right="0.19685039370078741" top="0.39370078740157483" bottom="0.39370078740157483" header="0" footer="0"/>
  <pageSetup paperSize="9" orientation="portrait"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
  <sheetViews>
    <sheetView showGridLines="0" view="pageBreakPreview" zoomScale="90" zoomScaleSheetLayoutView="90" workbookViewId="0">
      <selection activeCell="H10" sqref="H10"/>
    </sheetView>
  </sheetViews>
  <sheetFormatPr defaultColWidth="9.140625" defaultRowHeight="58.15" customHeight="1" x14ac:dyDescent="0.25"/>
  <cols>
    <col min="1" max="1" width="22" style="88" customWidth="1"/>
    <col min="2" max="2" width="18.140625" style="88" customWidth="1"/>
    <col min="3" max="3" width="16.5703125" style="88" customWidth="1"/>
    <col min="4" max="4" width="16.28515625" style="88" customWidth="1"/>
    <col min="5" max="5" width="19.140625" style="88" customWidth="1"/>
    <col min="6" max="16384" width="9.140625" style="88"/>
  </cols>
  <sheetData>
    <row r="1" spans="1:5" ht="77.849999999999994" customHeight="1" x14ac:dyDescent="0.25">
      <c r="A1" s="950" t="s">
        <v>625</v>
      </c>
      <c r="B1" s="950"/>
      <c r="C1" s="950"/>
      <c r="D1" s="950"/>
      <c r="E1" s="950"/>
    </row>
    <row r="2" spans="1:5" ht="40.700000000000003" customHeight="1" x14ac:dyDescent="0.25">
      <c r="A2" s="951" t="s">
        <v>54</v>
      </c>
      <c r="B2" s="952"/>
      <c r="C2" s="952"/>
      <c r="D2" s="953"/>
      <c r="E2" s="89" t="s">
        <v>385</v>
      </c>
    </row>
    <row r="3" spans="1:5" s="98" customFormat="1" ht="58.7" customHeight="1" x14ac:dyDescent="0.25">
      <c r="A3" s="913" t="s">
        <v>381</v>
      </c>
      <c r="B3" s="914"/>
      <c r="C3" s="914"/>
      <c r="D3" s="915"/>
      <c r="E3" s="466">
        <v>2300</v>
      </c>
    </row>
    <row r="4" spans="1:5" s="98" customFormat="1" ht="38.1" customHeight="1" x14ac:dyDescent="0.25">
      <c r="A4" s="913" t="s">
        <v>62</v>
      </c>
      <c r="B4" s="914"/>
      <c r="C4" s="914"/>
      <c r="D4" s="915"/>
      <c r="E4" s="467">
        <v>817.2</v>
      </c>
    </row>
    <row r="5" spans="1:5" s="98" customFormat="1" ht="51" customHeight="1" x14ac:dyDescent="0.25">
      <c r="A5" s="913" t="s">
        <v>63</v>
      </c>
      <c r="B5" s="914"/>
      <c r="C5" s="914"/>
      <c r="D5" s="915"/>
      <c r="E5" s="467">
        <v>2.4</v>
      </c>
    </row>
    <row r="6" spans="1:5" s="98" customFormat="1" ht="35.65" customHeight="1" x14ac:dyDescent="0.25">
      <c r="A6" s="913" t="s">
        <v>64</v>
      </c>
      <c r="B6" s="914"/>
      <c r="C6" s="914"/>
      <c r="D6" s="915"/>
      <c r="E6" s="467">
        <v>28.6</v>
      </c>
    </row>
    <row r="7" spans="1:5" s="98" customFormat="1" ht="42" customHeight="1" x14ac:dyDescent="0.25">
      <c r="A7" s="947" t="s">
        <v>65</v>
      </c>
      <c r="B7" s="948"/>
      <c r="C7" s="948"/>
      <c r="D7" s="949"/>
      <c r="E7" s="559">
        <v>1290112.6000000001</v>
      </c>
    </row>
    <row r="8" spans="1:5" ht="22.9" customHeight="1" x14ac:dyDescent="0.3">
      <c r="B8" s="99"/>
      <c r="C8" s="100"/>
      <c r="D8" s="101"/>
      <c r="E8" s="99"/>
    </row>
    <row r="9" spans="1:5" ht="18.75" x14ac:dyDescent="0.25"/>
    <row r="10" spans="1:5" ht="18.75" x14ac:dyDescent="0.25"/>
    <row r="11" spans="1:5" ht="18.75" x14ac:dyDescent="0.25"/>
  </sheetData>
  <mergeCells count="7">
    <mergeCell ref="A7:D7"/>
    <mergeCell ref="A1:E1"/>
    <mergeCell ref="A2:D2"/>
    <mergeCell ref="A3:D3"/>
    <mergeCell ref="A4:D4"/>
    <mergeCell ref="A5:D5"/>
    <mergeCell ref="A6:D6"/>
  </mergeCells>
  <printOptions horizontalCentered="1"/>
  <pageMargins left="0.39370078740157483" right="0.39370078740157483" top="0.78740157480314965" bottom="0.39370078740157483" header="0" footer="0"/>
  <pageSetup paperSize="9"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BQ44"/>
  <sheetViews>
    <sheetView view="pageBreakPreview" zoomScale="46" zoomScaleNormal="100" zoomScaleSheetLayoutView="46" workbookViewId="0">
      <pane xSplit="1" ySplit="5" topLeftCell="B6" activePane="bottomRight" state="frozen"/>
      <selection activeCell="D49" sqref="D49"/>
      <selection pane="topRight" activeCell="D49" sqref="D49"/>
      <selection pane="bottomLeft" activeCell="D49" sqref="D49"/>
      <selection pane="bottomRight" activeCell="Q49" sqref="Q49"/>
    </sheetView>
  </sheetViews>
  <sheetFormatPr defaultRowHeight="12.75" x14ac:dyDescent="0.2"/>
  <cols>
    <col min="1" max="1" width="76.140625" style="102" customWidth="1"/>
    <col min="2" max="2" width="22.140625" style="102" customWidth="1"/>
    <col min="3" max="3" width="14.42578125" style="102" customWidth="1"/>
    <col min="4" max="4" width="25" style="102" customWidth="1"/>
    <col min="5" max="5" width="25.7109375" style="102" customWidth="1"/>
    <col min="6" max="6" width="18.140625" style="102" customWidth="1"/>
    <col min="7" max="7" width="20.85546875" style="102" customWidth="1"/>
    <col min="8" max="8" width="16.28515625" style="102" customWidth="1"/>
    <col min="9" max="9" width="20.28515625" style="102" customWidth="1"/>
    <col min="10" max="10" width="30.28515625" style="102" customWidth="1"/>
    <col min="11" max="11" width="29.5703125" style="102" customWidth="1"/>
    <col min="12" max="12" width="29.28515625" style="102" customWidth="1"/>
    <col min="13" max="13" width="27.28515625" style="102" customWidth="1"/>
    <col min="14" max="14" width="29.5703125" style="102" customWidth="1"/>
    <col min="15" max="15" width="24.28515625" style="102" customWidth="1"/>
    <col min="16" max="66" width="16.85546875" style="102" customWidth="1"/>
    <col min="67" max="67" width="17.7109375" style="102" customWidth="1"/>
    <col min="68" max="68" width="11.85546875" style="102" bestFit="1" customWidth="1"/>
    <col min="69" max="69" width="14.85546875" style="102" customWidth="1"/>
    <col min="70" max="238" width="9.140625" style="102"/>
    <col min="239" max="239" width="65" style="102" customWidth="1"/>
    <col min="240" max="240" width="15" style="102" customWidth="1"/>
    <col min="241" max="241" width="14.42578125" style="102" customWidth="1"/>
    <col min="242" max="242" width="21.7109375" style="102" customWidth="1"/>
    <col min="243" max="246" width="18.140625" style="102" customWidth="1"/>
    <col min="247" max="247" width="17" style="102" customWidth="1"/>
    <col min="248" max="248" width="15.140625" style="102" customWidth="1"/>
    <col min="249" max="249" width="18.42578125" style="102" customWidth="1"/>
    <col min="250" max="250" width="16.140625" style="102" customWidth="1"/>
    <col min="251" max="251" width="17" style="102" customWidth="1"/>
    <col min="252" max="252" width="21.28515625" style="102" customWidth="1"/>
    <col min="253" max="253" width="27.28515625" style="102" customWidth="1"/>
    <col min="254" max="254" width="27" style="102" customWidth="1"/>
    <col min="255" max="255" width="27.28515625" style="102" customWidth="1"/>
    <col min="256" max="322" width="16.85546875" style="102" customWidth="1"/>
    <col min="323" max="323" width="17.7109375" style="102" customWidth="1"/>
    <col min="324" max="324" width="11.85546875" style="102" bestFit="1" customWidth="1"/>
    <col min="325" max="325" width="14.85546875" style="102" customWidth="1"/>
    <col min="326" max="494" width="9.140625" style="102"/>
    <col min="495" max="495" width="65" style="102" customWidth="1"/>
    <col min="496" max="496" width="15" style="102" customWidth="1"/>
    <col min="497" max="497" width="14.42578125" style="102" customWidth="1"/>
    <col min="498" max="498" width="21.7109375" style="102" customWidth="1"/>
    <col min="499" max="502" width="18.140625" style="102" customWidth="1"/>
    <col min="503" max="503" width="17" style="102" customWidth="1"/>
    <col min="504" max="504" width="15.140625" style="102" customWidth="1"/>
    <col min="505" max="505" width="18.42578125" style="102" customWidth="1"/>
    <col min="506" max="506" width="16.140625" style="102" customWidth="1"/>
    <col min="507" max="507" width="17" style="102" customWidth="1"/>
    <col min="508" max="508" width="21.28515625" style="102" customWidth="1"/>
    <col min="509" max="509" width="27.28515625" style="102" customWidth="1"/>
    <col min="510" max="510" width="27" style="102" customWidth="1"/>
    <col min="511" max="511" width="27.28515625" style="102" customWidth="1"/>
    <col min="512" max="578" width="16.85546875" style="102" customWidth="1"/>
    <col min="579" max="579" width="17.7109375" style="102" customWidth="1"/>
    <col min="580" max="580" width="11.85546875" style="102" bestFit="1" customWidth="1"/>
    <col min="581" max="581" width="14.85546875" style="102" customWidth="1"/>
    <col min="582" max="750" width="9.140625" style="102"/>
    <col min="751" max="751" width="65" style="102" customWidth="1"/>
    <col min="752" max="752" width="15" style="102" customWidth="1"/>
    <col min="753" max="753" width="14.42578125" style="102" customWidth="1"/>
    <col min="754" max="754" width="21.7109375" style="102" customWidth="1"/>
    <col min="755" max="758" width="18.140625" style="102" customWidth="1"/>
    <col min="759" max="759" width="17" style="102" customWidth="1"/>
    <col min="760" max="760" width="15.140625" style="102" customWidth="1"/>
    <col min="761" max="761" width="18.42578125" style="102" customWidth="1"/>
    <col min="762" max="762" width="16.140625" style="102" customWidth="1"/>
    <col min="763" max="763" width="17" style="102" customWidth="1"/>
    <col min="764" max="764" width="21.28515625" style="102" customWidth="1"/>
    <col min="765" max="765" width="27.28515625" style="102" customWidth="1"/>
    <col min="766" max="766" width="27" style="102" customWidth="1"/>
    <col min="767" max="767" width="27.28515625" style="102" customWidth="1"/>
    <col min="768" max="834" width="16.85546875" style="102" customWidth="1"/>
    <col min="835" max="835" width="17.7109375" style="102" customWidth="1"/>
    <col min="836" max="836" width="11.85546875" style="102" bestFit="1" customWidth="1"/>
    <col min="837" max="837" width="14.85546875" style="102" customWidth="1"/>
    <col min="838" max="1006" width="9.140625" style="102"/>
    <col min="1007" max="1007" width="65" style="102" customWidth="1"/>
    <col min="1008" max="1008" width="15" style="102" customWidth="1"/>
    <col min="1009" max="1009" width="14.42578125" style="102" customWidth="1"/>
    <col min="1010" max="1010" width="21.7109375" style="102" customWidth="1"/>
    <col min="1011" max="1014" width="18.140625" style="102" customWidth="1"/>
    <col min="1015" max="1015" width="17" style="102" customWidth="1"/>
    <col min="1016" max="1016" width="15.140625" style="102" customWidth="1"/>
    <col min="1017" max="1017" width="18.42578125" style="102" customWidth="1"/>
    <col min="1018" max="1018" width="16.140625" style="102" customWidth="1"/>
    <col min="1019" max="1019" width="17" style="102" customWidth="1"/>
    <col min="1020" max="1020" width="21.28515625" style="102" customWidth="1"/>
    <col min="1021" max="1021" width="27.28515625" style="102" customWidth="1"/>
    <col min="1022" max="1022" width="27" style="102" customWidth="1"/>
    <col min="1023" max="1023" width="27.28515625" style="102" customWidth="1"/>
    <col min="1024" max="1090" width="16.85546875" style="102" customWidth="1"/>
    <col min="1091" max="1091" width="17.7109375" style="102" customWidth="1"/>
    <col min="1092" max="1092" width="11.85546875" style="102" bestFit="1" customWidth="1"/>
    <col min="1093" max="1093" width="14.85546875" style="102" customWidth="1"/>
    <col min="1094" max="1262" width="9.140625" style="102"/>
    <col min="1263" max="1263" width="65" style="102" customWidth="1"/>
    <col min="1264" max="1264" width="15" style="102" customWidth="1"/>
    <col min="1265" max="1265" width="14.42578125" style="102" customWidth="1"/>
    <col min="1266" max="1266" width="21.7109375" style="102" customWidth="1"/>
    <col min="1267" max="1270" width="18.140625" style="102" customWidth="1"/>
    <col min="1271" max="1271" width="17" style="102" customWidth="1"/>
    <col min="1272" max="1272" width="15.140625" style="102" customWidth="1"/>
    <col min="1273" max="1273" width="18.42578125" style="102" customWidth="1"/>
    <col min="1274" max="1274" width="16.140625" style="102" customWidth="1"/>
    <col min="1275" max="1275" width="17" style="102" customWidth="1"/>
    <col min="1276" max="1276" width="21.28515625" style="102" customWidth="1"/>
    <col min="1277" max="1277" width="27.28515625" style="102" customWidth="1"/>
    <col min="1278" max="1278" width="27" style="102" customWidth="1"/>
    <col min="1279" max="1279" width="27.28515625" style="102" customWidth="1"/>
    <col min="1280" max="1346" width="16.85546875" style="102" customWidth="1"/>
    <col min="1347" max="1347" width="17.7109375" style="102" customWidth="1"/>
    <col min="1348" max="1348" width="11.85546875" style="102" bestFit="1" customWidth="1"/>
    <col min="1349" max="1349" width="14.85546875" style="102" customWidth="1"/>
    <col min="1350" max="1518" width="9.140625" style="102"/>
    <col min="1519" max="1519" width="65" style="102" customWidth="1"/>
    <col min="1520" max="1520" width="15" style="102" customWidth="1"/>
    <col min="1521" max="1521" width="14.42578125" style="102" customWidth="1"/>
    <col min="1522" max="1522" width="21.7109375" style="102" customWidth="1"/>
    <col min="1523" max="1526" width="18.140625" style="102" customWidth="1"/>
    <col min="1527" max="1527" width="17" style="102" customWidth="1"/>
    <col min="1528" max="1528" width="15.140625" style="102" customWidth="1"/>
    <col min="1529" max="1529" width="18.42578125" style="102" customWidth="1"/>
    <col min="1530" max="1530" width="16.140625" style="102" customWidth="1"/>
    <col min="1531" max="1531" width="17" style="102" customWidth="1"/>
    <col min="1532" max="1532" width="21.28515625" style="102" customWidth="1"/>
    <col min="1533" max="1533" width="27.28515625" style="102" customWidth="1"/>
    <col min="1534" max="1534" width="27" style="102" customWidth="1"/>
    <col min="1535" max="1535" width="27.28515625" style="102" customWidth="1"/>
    <col min="1536" max="1602" width="16.85546875" style="102" customWidth="1"/>
    <col min="1603" max="1603" width="17.7109375" style="102" customWidth="1"/>
    <col min="1604" max="1604" width="11.85546875" style="102" bestFit="1" customWidth="1"/>
    <col min="1605" max="1605" width="14.85546875" style="102" customWidth="1"/>
    <col min="1606" max="1774" width="9.140625" style="102"/>
    <col min="1775" max="1775" width="65" style="102" customWidth="1"/>
    <col min="1776" max="1776" width="15" style="102" customWidth="1"/>
    <col min="1777" max="1777" width="14.42578125" style="102" customWidth="1"/>
    <col min="1778" max="1778" width="21.7109375" style="102" customWidth="1"/>
    <col min="1779" max="1782" width="18.140625" style="102" customWidth="1"/>
    <col min="1783" max="1783" width="17" style="102" customWidth="1"/>
    <col min="1784" max="1784" width="15.140625" style="102" customWidth="1"/>
    <col min="1785" max="1785" width="18.42578125" style="102" customWidth="1"/>
    <col min="1786" max="1786" width="16.140625" style="102" customWidth="1"/>
    <col min="1787" max="1787" width="17" style="102" customWidth="1"/>
    <col min="1788" max="1788" width="21.28515625" style="102" customWidth="1"/>
    <col min="1789" max="1789" width="27.28515625" style="102" customWidth="1"/>
    <col min="1790" max="1790" width="27" style="102" customWidth="1"/>
    <col min="1791" max="1791" width="27.28515625" style="102" customWidth="1"/>
    <col min="1792" max="1858" width="16.85546875" style="102" customWidth="1"/>
    <col min="1859" max="1859" width="17.7109375" style="102" customWidth="1"/>
    <col min="1860" max="1860" width="11.85546875" style="102" bestFit="1" customWidth="1"/>
    <col min="1861" max="1861" width="14.85546875" style="102" customWidth="1"/>
    <col min="1862" max="2030" width="9.140625" style="102"/>
    <col min="2031" max="2031" width="65" style="102" customWidth="1"/>
    <col min="2032" max="2032" width="15" style="102" customWidth="1"/>
    <col min="2033" max="2033" width="14.42578125" style="102" customWidth="1"/>
    <col min="2034" max="2034" width="21.7109375" style="102" customWidth="1"/>
    <col min="2035" max="2038" width="18.140625" style="102" customWidth="1"/>
    <col min="2039" max="2039" width="17" style="102" customWidth="1"/>
    <col min="2040" max="2040" width="15.140625" style="102" customWidth="1"/>
    <col min="2041" max="2041" width="18.42578125" style="102" customWidth="1"/>
    <col min="2042" max="2042" width="16.140625" style="102" customWidth="1"/>
    <col min="2043" max="2043" width="17" style="102" customWidth="1"/>
    <col min="2044" max="2044" width="21.28515625" style="102" customWidth="1"/>
    <col min="2045" max="2045" width="27.28515625" style="102" customWidth="1"/>
    <col min="2046" max="2046" width="27" style="102" customWidth="1"/>
    <col min="2047" max="2047" width="27.28515625" style="102" customWidth="1"/>
    <col min="2048" max="2114" width="16.85546875" style="102" customWidth="1"/>
    <col min="2115" max="2115" width="17.7109375" style="102" customWidth="1"/>
    <col min="2116" max="2116" width="11.85546875" style="102" bestFit="1" customWidth="1"/>
    <col min="2117" max="2117" width="14.85546875" style="102" customWidth="1"/>
    <col min="2118" max="2286" width="9.140625" style="102"/>
    <col min="2287" max="2287" width="65" style="102" customWidth="1"/>
    <col min="2288" max="2288" width="15" style="102" customWidth="1"/>
    <col min="2289" max="2289" width="14.42578125" style="102" customWidth="1"/>
    <col min="2290" max="2290" width="21.7109375" style="102" customWidth="1"/>
    <col min="2291" max="2294" width="18.140625" style="102" customWidth="1"/>
    <col min="2295" max="2295" width="17" style="102" customWidth="1"/>
    <col min="2296" max="2296" width="15.140625" style="102" customWidth="1"/>
    <col min="2297" max="2297" width="18.42578125" style="102" customWidth="1"/>
    <col min="2298" max="2298" width="16.140625" style="102" customWidth="1"/>
    <col min="2299" max="2299" width="17" style="102" customWidth="1"/>
    <col min="2300" max="2300" width="21.28515625" style="102" customWidth="1"/>
    <col min="2301" max="2301" width="27.28515625" style="102" customWidth="1"/>
    <col min="2302" max="2302" width="27" style="102" customWidth="1"/>
    <col min="2303" max="2303" width="27.28515625" style="102" customWidth="1"/>
    <col min="2304" max="2370" width="16.85546875" style="102" customWidth="1"/>
    <col min="2371" max="2371" width="17.7109375" style="102" customWidth="1"/>
    <col min="2372" max="2372" width="11.85546875" style="102" bestFit="1" customWidth="1"/>
    <col min="2373" max="2373" width="14.85546875" style="102" customWidth="1"/>
    <col min="2374" max="2542" width="9.140625" style="102"/>
    <col min="2543" max="2543" width="65" style="102" customWidth="1"/>
    <col min="2544" max="2544" width="15" style="102" customWidth="1"/>
    <col min="2545" max="2545" width="14.42578125" style="102" customWidth="1"/>
    <col min="2546" max="2546" width="21.7109375" style="102" customWidth="1"/>
    <col min="2547" max="2550" width="18.140625" style="102" customWidth="1"/>
    <col min="2551" max="2551" width="17" style="102" customWidth="1"/>
    <col min="2552" max="2552" width="15.140625" style="102" customWidth="1"/>
    <col min="2553" max="2553" width="18.42578125" style="102" customWidth="1"/>
    <col min="2554" max="2554" width="16.140625" style="102" customWidth="1"/>
    <col min="2555" max="2555" width="17" style="102" customWidth="1"/>
    <col min="2556" max="2556" width="21.28515625" style="102" customWidth="1"/>
    <col min="2557" max="2557" width="27.28515625" style="102" customWidth="1"/>
    <col min="2558" max="2558" width="27" style="102" customWidth="1"/>
    <col min="2559" max="2559" width="27.28515625" style="102" customWidth="1"/>
    <col min="2560" max="2626" width="16.85546875" style="102" customWidth="1"/>
    <col min="2627" max="2627" width="17.7109375" style="102" customWidth="1"/>
    <col min="2628" max="2628" width="11.85546875" style="102" bestFit="1" customWidth="1"/>
    <col min="2629" max="2629" width="14.85546875" style="102" customWidth="1"/>
    <col min="2630" max="2798" width="9.140625" style="102"/>
    <col min="2799" max="2799" width="65" style="102" customWidth="1"/>
    <col min="2800" max="2800" width="15" style="102" customWidth="1"/>
    <col min="2801" max="2801" width="14.42578125" style="102" customWidth="1"/>
    <col min="2802" max="2802" width="21.7109375" style="102" customWidth="1"/>
    <col min="2803" max="2806" width="18.140625" style="102" customWidth="1"/>
    <col min="2807" max="2807" width="17" style="102" customWidth="1"/>
    <col min="2808" max="2808" width="15.140625" style="102" customWidth="1"/>
    <col min="2809" max="2809" width="18.42578125" style="102" customWidth="1"/>
    <col min="2810" max="2810" width="16.140625" style="102" customWidth="1"/>
    <col min="2811" max="2811" width="17" style="102" customWidth="1"/>
    <col min="2812" max="2812" width="21.28515625" style="102" customWidth="1"/>
    <col min="2813" max="2813" width="27.28515625" style="102" customWidth="1"/>
    <col min="2814" max="2814" width="27" style="102" customWidth="1"/>
    <col min="2815" max="2815" width="27.28515625" style="102" customWidth="1"/>
    <col min="2816" max="2882" width="16.85546875" style="102" customWidth="1"/>
    <col min="2883" max="2883" width="17.7109375" style="102" customWidth="1"/>
    <col min="2884" max="2884" width="11.85546875" style="102" bestFit="1" customWidth="1"/>
    <col min="2885" max="2885" width="14.85546875" style="102" customWidth="1"/>
    <col min="2886" max="3054" width="9.140625" style="102"/>
    <col min="3055" max="3055" width="65" style="102" customWidth="1"/>
    <col min="3056" max="3056" width="15" style="102" customWidth="1"/>
    <col min="3057" max="3057" width="14.42578125" style="102" customWidth="1"/>
    <col min="3058" max="3058" width="21.7109375" style="102" customWidth="1"/>
    <col min="3059" max="3062" width="18.140625" style="102" customWidth="1"/>
    <col min="3063" max="3063" width="17" style="102" customWidth="1"/>
    <col min="3064" max="3064" width="15.140625" style="102" customWidth="1"/>
    <col min="3065" max="3065" width="18.42578125" style="102" customWidth="1"/>
    <col min="3066" max="3066" width="16.140625" style="102" customWidth="1"/>
    <col min="3067" max="3067" width="17" style="102" customWidth="1"/>
    <col min="3068" max="3068" width="21.28515625" style="102" customWidth="1"/>
    <col min="3069" max="3069" width="27.28515625" style="102" customWidth="1"/>
    <col min="3070" max="3070" width="27" style="102" customWidth="1"/>
    <col min="3071" max="3071" width="27.28515625" style="102" customWidth="1"/>
    <col min="3072" max="3138" width="16.85546875" style="102" customWidth="1"/>
    <col min="3139" max="3139" width="17.7109375" style="102" customWidth="1"/>
    <col min="3140" max="3140" width="11.85546875" style="102" bestFit="1" customWidth="1"/>
    <col min="3141" max="3141" width="14.85546875" style="102" customWidth="1"/>
    <col min="3142" max="3310" width="9.140625" style="102"/>
    <col min="3311" max="3311" width="65" style="102" customWidth="1"/>
    <col min="3312" max="3312" width="15" style="102" customWidth="1"/>
    <col min="3313" max="3313" width="14.42578125" style="102" customWidth="1"/>
    <col min="3314" max="3314" width="21.7109375" style="102" customWidth="1"/>
    <col min="3315" max="3318" width="18.140625" style="102" customWidth="1"/>
    <col min="3319" max="3319" width="17" style="102" customWidth="1"/>
    <col min="3320" max="3320" width="15.140625" style="102" customWidth="1"/>
    <col min="3321" max="3321" width="18.42578125" style="102" customWidth="1"/>
    <col min="3322" max="3322" width="16.140625" style="102" customWidth="1"/>
    <col min="3323" max="3323" width="17" style="102" customWidth="1"/>
    <col min="3324" max="3324" width="21.28515625" style="102" customWidth="1"/>
    <col min="3325" max="3325" width="27.28515625" style="102" customWidth="1"/>
    <col min="3326" max="3326" width="27" style="102" customWidth="1"/>
    <col min="3327" max="3327" width="27.28515625" style="102" customWidth="1"/>
    <col min="3328" max="3394" width="16.85546875" style="102" customWidth="1"/>
    <col min="3395" max="3395" width="17.7109375" style="102" customWidth="1"/>
    <col min="3396" max="3396" width="11.85546875" style="102" bestFit="1" customWidth="1"/>
    <col min="3397" max="3397" width="14.85546875" style="102" customWidth="1"/>
    <col min="3398" max="3566" width="9.140625" style="102"/>
    <col min="3567" max="3567" width="65" style="102" customWidth="1"/>
    <col min="3568" max="3568" width="15" style="102" customWidth="1"/>
    <col min="3569" max="3569" width="14.42578125" style="102" customWidth="1"/>
    <col min="3570" max="3570" width="21.7109375" style="102" customWidth="1"/>
    <col min="3571" max="3574" width="18.140625" style="102" customWidth="1"/>
    <col min="3575" max="3575" width="17" style="102" customWidth="1"/>
    <col min="3576" max="3576" width="15.140625" style="102" customWidth="1"/>
    <col min="3577" max="3577" width="18.42578125" style="102" customWidth="1"/>
    <col min="3578" max="3578" width="16.140625" style="102" customWidth="1"/>
    <col min="3579" max="3579" width="17" style="102" customWidth="1"/>
    <col min="3580" max="3580" width="21.28515625" style="102" customWidth="1"/>
    <col min="3581" max="3581" width="27.28515625" style="102" customWidth="1"/>
    <col min="3582" max="3582" width="27" style="102" customWidth="1"/>
    <col min="3583" max="3583" width="27.28515625" style="102" customWidth="1"/>
    <col min="3584" max="3650" width="16.85546875" style="102" customWidth="1"/>
    <col min="3651" max="3651" width="17.7109375" style="102" customWidth="1"/>
    <col min="3652" max="3652" width="11.85546875" style="102" bestFit="1" customWidth="1"/>
    <col min="3653" max="3653" width="14.85546875" style="102" customWidth="1"/>
    <col min="3654" max="3822" width="9.140625" style="102"/>
    <col min="3823" max="3823" width="65" style="102" customWidth="1"/>
    <col min="3824" max="3824" width="15" style="102" customWidth="1"/>
    <col min="3825" max="3825" width="14.42578125" style="102" customWidth="1"/>
    <col min="3826" max="3826" width="21.7109375" style="102" customWidth="1"/>
    <col min="3827" max="3830" width="18.140625" style="102" customWidth="1"/>
    <col min="3831" max="3831" width="17" style="102" customWidth="1"/>
    <col min="3832" max="3832" width="15.140625" style="102" customWidth="1"/>
    <col min="3833" max="3833" width="18.42578125" style="102" customWidth="1"/>
    <col min="3834" max="3834" width="16.140625" style="102" customWidth="1"/>
    <col min="3835" max="3835" width="17" style="102" customWidth="1"/>
    <col min="3836" max="3836" width="21.28515625" style="102" customWidth="1"/>
    <col min="3837" max="3837" width="27.28515625" style="102" customWidth="1"/>
    <col min="3838" max="3838" width="27" style="102" customWidth="1"/>
    <col min="3839" max="3839" width="27.28515625" style="102" customWidth="1"/>
    <col min="3840" max="3906" width="16.85546875" style="102" customWidth="1"/>
    <col min="3907" max="3907" width="17.7109375" style="102" customWidth="1"/>
    <col min="3908" max="3908" width="11.85546875" style="102" bestFit="1" customWidth="1"/>
    <col min="3909" max="3909" width="14.85546875" style="102" customWidth="1"/>
    <col min="3910" max="4078" width="9.140625" style="102"/>
    <col min="4079" max="4079" width="65" style="102" customWidth="1"/>
    <col min="4080" max="4080" width="15" style="102" customWidth="1"/>
    <col min="4081" max="4081" width="14.42578125" style="102" customWidth="1"/>
    <col min="4082" max="4082" width="21.7109375" style="102" customWidth="1"/>
    <col min="4083" max="4086" width="18.140625" style="102" customWidth="1"/>
    <col min="4087" max="4087" width="17" style="102" customWidth="1"/>
    <col min="4088" max="4088" width="15.140625" style="102" customWidth="1"/>
    <col min="4089" max="4089" width="18.42578125" style="102" customWidth="1"/>
    <col min="4090" max="4090" width="16.140625" style="102" customWidth="1"/>
    <col min="4091" max="4091" width="17" style="102" customWidth="1"/>
    <col min="4092" max="4092" width="21.28515625" style="102" customWidth="1"/>
    <col min="4093" max="4093" width="27.28515625" style="102" customWidth="1"/>
    <col min="4094" max="4094" width="27" style="102" customWidth="1"/>
    <col min="4095" max="4095" width="27.28515625" style="102" customWidth="1"/>
    <col min="4096" max="4162" width="16.85546875" style="102" customWidth="1"/>
    <col min="4163" max="4163" width="17.7109375" style="102" customWidth="1"/>
    <col min="4164" max="4164" width="11.85546875" style="102" bestFit="1" customWidth="1"/>
    <col min="4165" max="4165" width="14.85546875" style="102" customWidth="1"/>
    <col min="4166" max="4334" width="9.140625" style="102"/>
    <col min="4335" max="4335" width="65" style="102" customWidth="1"/>
    <col min="4336" max="4336" width="15" style="102" customWidth="1"/>
    <col min="4337" max="4337" width="14.42578125" style="102" customWidth="1"/>
    <col min="4338" max="4338" width="21.7109375" style="102" customWidth="1"/>
    <col min="4339" max="4342" width="18.140625" style="102" customWidth="1"/>
    <col min="4343" max="4343" width="17" style="102" customWidth="1"/>
    <col min="4344" max="4344" width="15.140625" style="102" customWidth="1"/>
    <col min="4345" max="4345" width="18.42578125" style="102" customWidth="1"/>
    <col min="4346" max="4346" width="16.140625" style="102" customWidth="1"/>
    <col min="4347" max="4347" width="17" style="102" customWidth="1"/>
    <col min="4348" max="4348" width="21.28515625" style="102" customWidth="1"/>
    <col min="4349" max="4349" width="27.28515625" style="102" customWidth="1"/>
    <col min="4350" max="4350" width="27" style="102" customWidth="1"/>
    <col min="4351" max="4351" width="27.28515625" style="102" customWidth="1"/>
    <col min="4352" max="4418" width="16.85546875" style="102" customWidth="1"/>
    <col min="4419" max="4419" width="17.7109375" style="102" customWidth="1"/>
    <col min="4420" max="4420" width="11.85546875" style="102" bestFit="1" customWidth="1"/>
    <col min="4421" max="4421" width="14.85546875" style="102" customWidth="1"/>
    <col min="4422" max="4590" width="9.140625" style="102"/>
    <col min="4591" max="4591" width="65" style="102" customWidth="1"/>
    <col min="4592" max="4592" width="15" style="102" customWidth="1"/>
    <col min="4593" max="4593" width="14.42578125" style="102" customWidth="1"/>
    <col min="4594" max="4594" width="21.7109375" style="102" customWidth="1"/>
    <col min="4595" max="4598" width="18.140625" style="102" customWidth="1"/>
    <col min="4599" max="4599" width="17" style="102" customWidth="1"/>
    <col min="4600" max="4600" width="15.140625" style="102" customWidth="1"/>
    <col min="4601" max="4601" width="18.42578125" style="102" customWidth="1"/>
    <col min="4602" max="4602" width="16.140625" style="102" customWidth="1"/>
    <col min="4603" max="4603" width="17" style="102" customWidth="1"/>
    <col min="4604" max="4604" width="21.28515625" style="102" customWidth="1"/>
    <col min="4605" max="4605" width="27.28515625" style="102" customWidth="1"/>
    <col min="4606" max="4606" width="27" style="102" customWidth="1"/>
    <col min="4607" max="4607" width="27.28515625" style="102" customWidth="1"/>
    <col min="4608" max="4674" width="16.85546875" style="102" customWidth="1"/>
    <col min="4675" max="4675" width="17.7109375" style="102" customWidth="1"/>
    <col min="4676" max="4676" width="11.85546875" style="102" bestFit="1" customWidth="1"/>
    <col min="4677" max="4677" width="14.85546875" style="102" customWidth="1"/>
    <col min="4678" max="4846" width="9.140625" style="102"/>
    <col min="4847" max="4847" width="65" style="102" customWidth="1"/>
    <col min="4848" max="4848" width="15" style="102" customWidth="1"/>
    <col min="4849" max="4849" width="14.42578125" style="102" customWidth="1"/>
    <col min="4850" max="4850" width="21.7109375" style="102" customWidth="1"/>
    <col min="4851" max="4854" width="18.140625" style="102" customWidth="1"/>
    <col min="4855" max="4855" width="17" style="102" customWidth="1"/>
    <col min="4856" max="4856" width="15.140625" style="102" customWidth="1"/>
    <col min="4857" max="4857" width="18.42578125" style="102" customWidth="1"/>
    <col min="4858" max="4858" width="16.140625" style="102" customWidth="1"/>
    <col min="4859" max="4859" width="17" style="102" customWidth="1"/>
    <col min="4860" max="4860" width="21.28515625" style="102" customWidth="1"/>
    <col min="4861" max="4861" width="27.28515625" style="102" customWidth="1"/>
    <col min="4862" max="4862" width="27" style="102" customWidth="1"/>
    <col min="4863" max="4863" width="27.28515625" style="102" customWidth="1"/>
    <col min="4864" max="4930" width="16.85546875" style="102" customWidth="1"/>
    <col min="4931" max="4931" width="17.7109375" style="102" customWidth="1"/>
    <col min="4932" max="4932" width="11.85546875" style="102" bestFit="1" customWidth="1"/>
    <col min="4933" max="4933" width="14.85546875" style="102" customWidth="1"/>
    <col min="4934" max="5102" width="9.140625" style="102"/>
    <col min="5103" max="5103" width="65" style="102" customWidth="1"/>
    <col min="5104" max="5104" width="15" style="102" customWidth="1"/>
    <col min="5105" max="5105" width="14.42578125" style="102" customWidth="1"/>
    <col min="5106" max="5106" width="21.7109375" style="102" customWidth="1"/>
    <col min="5107" max="5110" width="18.140625" style="102" customWidth="1"/>
    <col min="5111" max="5111" width="17" style="102" customWidth="1"/>
    <col min="5112" max="5112" width="15.140625" style="102" customWidth="1"/>
    <col min="5113" max="5113" width="18.42578125" style="102" customWidth="1"/>
    <col min="5114" max="5114" width="16.140625" style="102" customWidth="1"/>
    <col min="5115" max="5115" width="17" style="102" customWidth="1"/>
    <col min="5116" max="5116" width="21.28515625" style="102" customWidth="1"/>
    <col min="5117" max="5117" width="27.28515625" style="102" customWidth="1"/>
    <col min="5118" max="5118" width="27" style="102" customWidth="1"/>
    <col min="5119" max="5119" width="27.28515625" style="102" customWidth="1"/>
    <col min="5120" max="5186" width="16.85546875" style="102" customWidth="1"/>
    <col min="5187" max="5187" width="17.7109375" style="102" customWidth="1"/>
    <col min="5188" max="5188" width="11.85546875" style="102" bestFit="1" customWidth="1"/>
    <col min="5189" max="5189" width="14.85546875" style="102" customWidth="1"/>
    <col min="5190" max="5358" width="9.140625" style="102"/>
    <col min="5359" max="5359" width="65" style="102" customWidth="1"/>
    <col min="5360" max="5360" width="15" style="102" customWidth="1"/>
    <col min="5361" max="5361" width="14.42578125" style="102" customWidth="1"/>
    <col min="5362" max="5362" width="21.7109375" style="102" customWidth="1"/>
    <col min="5363" max="5366" width="18.140625" style="102" customWidth="1"/>
    <col min="5367" max="5367" width="17" style="102" customWidth="1"/>
    <col min="5368" max="5368" width="15.140625" style="102" customWidth="1"/>
    <col min="5369" max="5369" width="18.42578125" style="102" customWidth="1"/>
    <col min="5370" max="5370" width="16.140625" style="102" customWidth="1"/>
    <col min="5371" max="5371" width="17" style="102" customWidth="1"/>
    <col min="5372" max="5372" width="21.28515625" style="102" customWidth="1"/>
    <col min="5373" max="5373" width="27.28515625" style="102" customWidth="1"/>
    <col min="5374" max="5374" width="27" style="102" customWidth="1"/>
    <col min="5375" max="5375" width="27.28515625" style="102" customWidth="1"/>
    <col min="5376" max="5442" width="16.85546875" style="102" customWidth="1"/>
    <col min="5443" max="5443" width="17.7109375" style="102" customWidth="1"/>
    <col min="5444" max="5444" width="11.85546875" style="102" bestFit="1" customWidth="1"/>
    <col min="5445" max="5445" width="14.85546875" style="102" customWidth="1"/>
    <col min="5446" max="5614" width="9.140625" style="102"/>
    <col min="5615" max="5615" width="65" style="102" customWidth="1"/>
    <col min="5616" max="5616" width="15" style="102" customWidth="1"/>
    <col min="5617" max="5617" width="14.42578125" style="102" customWidth="1"/>
    <col min="5618" max="5618" width="21.7109375" style="102" customWidth="1"/>
    <col min="5619" max="5622" width="18.140625" style="102" customWidth="1"/>
    <col min="5623" max="5623" width="17" style="102" customWidth="1"/>
    <col min="5624" max="5624" width="15.140625" style="102" customWidth="1"/>
    <col min="5625" max="5625" width="18.42578125" style="102" customWidth="1"/>
    <col min="5626" max="5626" width="16.140625" style="102" customWidth="1"/>
    <col min="5627" max="5627" width="17" style="102" customWidth="1"/>
    <col min="5628" max="5628" width="21.28515625" style="102" customWidth="1"/>
    <col min="5629" max="5629" width="27.28515625" style="102" customWidth="1"/>
    <col min="5630" max="5630" width="27" style="102" customWidth="1"/>
    <col min="5631" max="5631" width="27.28515625" style="102" customWidth="1"/>
    <col min="5632" max="5698" width="16.85546875" style="102" customWidth="1"/>
    <col min="5699" max="5699" width="17.7109375" style="102" customWidth="1"/>
    <col min="5700" max="5700" width="11.85546875" style="102" bestFit="1" customWidth="1"/>
    <col min="5701" max="5701" width="14.85546875" style="102" customWidth="1"/>
    <col min="5702" max="5870" width="9.140625" style="102"/>
    <col min="5871" max="5871" width="65" style="102" customWidth="1"/>
    <col min="5872" max="5872" width="15" style="102" customWidth="1"/>
    <col min="5873" max="5873" width="14.42578125" style="102" customWidth="1"/>
    <col min="5874" max="5874" width="21.7109375" style="102" customWidth="1"/>
    <col min="5875" max="5878" width="18.140625" style="102" customWidth="1"/>
    <col min="5879" max="5879" width="17" style="102" customWidth="1"/>
    <col min="5880" max="5880" width="15.140625" style="102" customWidth="1"/>
    <col min="5881" max="5881" width="18.42578125" style="102" customWidth="1"/>
    <col min="5882" max="5882" width="16.140625" style="102" customWidth="1"/>
    <col min="5883" max="5883" width="17" style="102" customWidth="1"/>
    <col min="5884" max="5884" width="21.28515625" style="102" customWidth="1"/>
    <col min="5885" max="5885" width="27.28515625" style="102" customWidth="1"/>
    <col min="5886" max="5886" width="27" style="102" customWidth="1"/>
    <col min="5887" max="5887" width="27.28515625" style="102" customWidth="1"/>
    <col min="5888" max="5954" width="16.85546875" style="102" customWidth="1"/>
    <col min="5955" max="5955" width="17.7109375" style="102" customWidth="1"/>
    <col min="5956" max="5956" width="11.85546875" style="102" bestFit="1" customWidth="1"/>
    <col min="5957" max="5957" width="14.85546875" style="102" customWidth="1"/>
    <col min="5958" max="6126" width="9.140625" style="102"/>
    <col min="6127" max="6127" width="65" style="102" customWidth="1"/>
    <col min="6128" max="6128" width="15" style="102" customWidth="1"/>
    <col min="6129" max="6129" width="14.42578125" style="102" customWidth="1"/>
    <col min="6130" max="6130" width="21.7109375" style="102" customWidth="1"/>
    <col min="6131" max="6134" width="18.140625" style="102" customWidth="1"/>
    <col min="6135" max="6135" width="17" style="102" customWidth="1"/>
    <col min="6136" max="6136" width="15.140625" style="102" customWidth="1"/>
    <col min="6137" max="6137" width="18.42578125" style="102" customWidth="1"/>
    <col min="6138" max="6138" width="16.140625" style="102" customWidth="1"/>
    <col min="6139" max="6139" width="17" style="102" customWidth="1"/>
    <col min="6140" max="6140" width="21.28515625" style="102" customWidth="1"/>
    <col min="6141" max="6141" width="27.28515625" style="102" customWidth="1"/>
    <col min="6142" max="6142" width="27" style="102" customWidth="1"/>
    <col min="6143" max="6143" width="27.28515625" style="102" customWidth="1"/>
    <col min="6144" max="6210" width="16.85546875" style="102" customWidth="1"/>
    <col min="6211" max="6211" width="17.7109375" style="102" customWidth="1"/>
    <col min="6212" max="6212" width="11.85546875" style="102" bestFit="1" customWidth="1"/>
    <col min="6213" max="6213" width="14.85546875" style="102" customWidth="1"/>
    <col min="6214" max="6382" width="9.140625" style="102"/>
    <col min="6383" max="6383" width="65" style="102" customWidth="1"/>
    <col min="6384" max="6384" width="15" style="102" customWidth="1"/>
    <col min="6385" max="6385" width="14.42578125" style="102" customWidth="1"/>
    <col min="6386" max="6386" width="21.7109375" style="102" customWidth="1"/>
    <col min="6387" max="6390" width="18.140625" style="102" customWidth="1"/>
    <col min="6391" max="6391" width="17" style="102" customWidth="1"/>
    <col min="6392" max="6392" width="15.140625" style="102" customWidth="1"/>
    <col min="6393" max="6393" width="18.42578125" style="102" customWidth="1"/>
    <col min="6394" max="6394" width="16.140625" style="102" customWidth="1"/>
    <col min="6395" max="6395" width="17" style="102" customWidth="1"/>
    <col min="6396" max="6396" width="21.28515625" style="102" customWidth="1"/>
    <col min="6397" max="6397" width="27.28515625" style="102" customWidth="1"/>
    <col min="6398" max="6398" width="27" style="102" customWidth="1"/>
    <col min="6399" max="6399" width="27.28515625" style="102" customWidth="1"/>
    <col min="6400" max="6466" width="16.85546875" style="102" customWidth="1"/>
    <col min="6467" max="6467" width="17.7109375" style="102" customWidth="1"/>
    <col min="6468" max="6468" width="11.85546875" style="102" bestFit="1" customWidth="1"/>
    <col min="6469" max="6469" width="14.85546875" style="102" customWidth="1"/>
    <col min="6470" max="6638" width="9.140625" style="102"/>
    <col min="6639" max="6639" width="65" style="102" customWidth="1"/>
    <col min="6640" max="6640" width="15" style="102" customWidth="1"/>
    <col min="6641" max="6641" width="14.42578125" style="102" customWidth="1"/>
    <col min="6642" max="6642" width="21.7109375" style="102" customWidth="1"/>
    <col min="6643" max="6646" width="18.140625" style="102" customWidth="1"/>
    <col min="6647" max="6647" width="17" style="102" customWidth="1"/>
    <col min="6648" max="6648" width="15.140625" style="102" customWidth="1"/>
    <col min="6649" max="6649" width="18.42578125" style="102" customWidth="1"/>
    <col min="6650" max="6650" width="16.140625" style="102" customWidth="1"/>
    <col min="6651" max="6651" width="17" style="102" customWidth="1"/>
    <col min="6652" max="6652" width="21.28515625" style="102" customWidth="1"/>
    <col min="6653" max="6653" width="27.28515625" style="102" customWidth="1"/>
    <col min="6654" max="6654" width="27" style="102" customWidth="1"/>
    <col min="6655" max="6655" width="27.28515625" style="102" customWidth="1"/>
    <col min="6656" max="6722" width="16.85546875" style="102" customWidth="1"/>
    <col min="6723" max="6723" width="17.7109375" style="102" customWidth="1"/>
    <col min="6724" max="6724" width="11.85546875" style="102" bestFit="1" customWidth="1"/>
    <col min="6725" max="6725" width="14.85546875" style="102" customWidth="1"/>
    <col min="6726" max="6894" width="9.140625" style="102"/>
    <col min="6895" max="6895" width="65" style="102" customWidth="1"/>
    <col min="6896" max="6896" width="15" style="102" customWidth="1"/>
    <col min="6897" max="6897" width="14.42578125" style="102" customWidth="1"/>
    <col min="6898" max="6898" width="21.7109375" style="102" customWidth="1"/>
    <col min="6899" max="6902" width="18.140625" style="102" customWidth="1"/>
    <col min="6903" max="6903" width="17" style="102" customWidth="1"/>
    <col min="6904" max="6904" width="15.140625" style="102" customWidth="1"/>
    <col min="6905" max="6905" width="18.42578125" style="102" customWidth="1"/>
    <col min="6906" max="6906" width="16.140625" style="102" customWidth="1"/>
    <col min="6907" max="6907" width="17" style="102" customWidth="1"/>
    <col min="6908" max="6908" width="21.28515625" style="102" customWidth="1"/>
    <col min="6909" max="6909" width="27.28515625" style="102" customWidth="1"/>
    <col min="6910" max="6910" width="27" style="102" customWidth="1"/>
    <col min="6911" max="6911" width="27.28515625" style="102" customWidth="1"/>
    <col min="6912" max="6978" width="16.85546875" style="102" customWidth="1"/>
    <col min="6979" max="6979" width="17.7109375" style="102" customWidth="1"/>
    <col min="6980" max="6980" width="11.85546875" style="102" bestFit="1" customWidth="1"/>
    <col min="6981" max="6981" width="14.85546875" style="102" customWidth="1"/>
    <col min="6982" max="7150" width="9.140625" style="102"/>
    <col min="7151" max="7151" width="65" style="102" customWidth="1"/>
    <col min="7152" max="7152" width="15" style="102" customWidth="1"/>
    <col min="7153" max="7153" width="14.42578125" style="102" customWidth="1"/>
    <col min="7154" max="7154" width="21.7109375" style="102" customWidth="1"/>
    <col min="7155" max="7158" width="18.140625" style="102" customWidth="1"/>
    <col min="7159" max="7159" width="17" style="102" customWidth="1"/>
    <col min="7160" max="7160" width="15.140625" style="102" customWidth="1"/>
    <col min="7161" max="7161" width="18.42578125" style="102" customWidth="1"/>
    <col min="7162" max="7162" width="16.140625" style="102" customWidth="1"/>
    <col min="7163" max="7163" width="17" style="102" customWidth="1"/>
    <col min="7164" max="7164" width="21.28515625" style="102" customWidth="1"/>
    <col min="7165" max="7165" width="27.28515625" style="102" customWidth="1"/>
    <col min="7166" max="7166" width="27" style="102" customWidth="1"/>
    <col min="7167" max="7167" width="27.28515625" style="102" customWidth="1"/>
    <col min="7168" max="7234" width="16.85546875" style="102" customWidth="1"/>
    <col min="7235" max="7235" width="17.7109375" style="102" customWidth="1"/>
    <col min="7236" max="7236" width="11.85546875" style="102" bestFit="1" customWidth="1"/>
    <col min="7237" max="7237" width="14.85546875" style="102" customWidth="1"/>
    <col min="7238" max="7406" width="9.140625" style="102"/>
    <col min="7407" max="7407" width="65" style="102" customWidth="1"/>
    <col min="7408" max="7408" width="15" style="102" customWidth="1"/>
    <col min="7409" max="7409" width="14.42578125" style="102" customWidth="1"/>
    <col min="7410" max="7410" width="21.7109375" style="102" customWidth="1"/>
    <col min="7411" max="7414" width="18.140625" style="102" customWidth="1"/>
    <col min="7415" max="7415" width="17" style="102" customWidth="1"/>
    <col min="7416" max="7416" width="15.140625" style="102" customWidth="1"/>
    <col min="7417" max="7417" width="18.42578125" style="102" customWidth="1"/>
    <col min="7418" max="7418" width="16.140625" style="102" customWidth="1"/>
    <col min="7419" max="7419" width="17" style="102" customWidth="1"/>
    <col min="7420" max="7420" width="21.28515625" style="102" customWidth="1"/>
    <col min="7421" max="7421" width="27.28515625" style="102" customWidth="1"/>
    <col min="7422" max="7422" width="27" style="102" customWidth="1"/>
    <col min="7423" max="7423" width="27.28515625" style="102" customWidth="1"/>
    <col min="7424" max="7490" width="16.85546875" style="102" customWidth="1"/>
    <col min="7491" max="7491" width="17.7109375" style="102" customWidth="1"/>
    <col min="7492" max="7492" width="11.85546875" style="102" bestFit="1" customWidth="1"/>
    <col min="7493" max="7493" width="14.85546875" style="102" customWidth="1"/>
    <col min="7494" max="7662" width="9.140625" style="102"/>
    <col min="7663" max="7663" width="65" style="102" customWidth="1"/>
    <col min="7664" max="7664" width="15" style="102" customWidth="1"/>
    <col min="7665" max="7665" width="14.42578125" style="102" customWidth="1"/>
    <col min="7666" max="7666" width="21.7109375" style="102" customWidth="1"/>
    <col min="7667" max="7670" width="18.140625" style="102" customWidth="1"/>
    <col min="7671" max="7671" width="17" style="102" customWidth="1"/>
    <col min="7672" max="7672" width="15.140625" style="102" customWidth="1"/>
    <col min="7673" max="7673" width="18.42578125" style="102" customWidth="1"/>
    <col min="7674" max="7674" width="16.140625" style="102" customWidth="1"/>
    <col min="7675" max="7675" width="17" style="102" customWidth="1"/>
    <col min="7676" max="7676" width="21.28515625" style="102" customWidth="1"/>
    <col min="7677" max="7677" width="27.28515625" style="102" customWidth="1"/>
    <col min="7678" max="7678" width="27" style="102" customWidth="1"/>
    <col min="7679" max="7679" width="27.28515625" style="102" customWidth="1"/>
    <col min="7680" max="7746" width="16.85546875" style="102" customWidth="1"/>
    <col min="7747" max="7747" width="17.7109375" style="102" customWidth="1"/>
    <col min="7748" max="7748" width="11.85546875" style="102" bestFit="1" customWidth="1"/>
    <col min="7749" max="7749" width="14.85546875" style="102" customWidth="1"/>
    <col min="7750" max="7918" width="9.140625" style="102"/>
    <col min="7919" max="7919" width="65" style="102" customWidth="1"/>
    <col min="7920" max="7920" width="15" style="102" customWidth="1"/>
    <col min="7921" max="7921" width="14.42578125" style="102" customWidth="1"/>
    <col min="7922" max="7922" width="21.7109375" style="102" customWidth="1"/>
    <col min="7923" max="7926" width="18.140625" style="102" customWidth="1"/>
    <col min="7927" max="7927" width="17" style="102" customWidth="1"/>
    <col min="7928" max="7928" width="15.140625" style="102" customWidth="1"/>
    <col min="7929" max="7929" width="18.42578125" style="102" customWidth="1"/>
    <col min="7930" max="7930" width="16.140625" style="102" customWidth="1"/>
    <col min="7931" max="7931" width="17" style="102" customWidth="1"/>
    <col min="7932" max="7932" width="21.28515625" style="102" customWidth="1"/>
    <col min="7933" max="7933" width="27.28515625" style="102" customWidth="1"/>
    <col min="7934" max="7934" width="27" style="102" customWidth="1"/>
    <col min="7935" max="7935" width="27.28515625" style="102" customWidth="1"/>
    <col min="7936" max="8002" width="16.85546875" style="102" customWidth="1"/>
    <col min="8003" max="8003" width="17.7109375" style="102" customWidth="1"/>
    <col min="8004" max="8004" width="11.85546875" style="102" bestFit="1" customWidth="1"/>
    <col min="8005" max="8005" width="14.85546875" style="102" customWidth="1"/>
    <col min="8006" max="8174" width="9.140625" style="102"/>
    <col min="8175" max="8175" width="65" style="102" customWidth="1"/>
    <col min="8176" max="8176" width="15" style="102" customWidth="1"/>
    <col min="8177" max="8177" width="14.42578125" style="102" customWidth="1"/>
    <col min="8178" max="8178" width="21.7109375" style="102" customWidth="1"/>
    <col min="8179" max="8182" width="18.140625" style="102" customWidth="1"/>
    <col min="8183" max="8183" width="17" style="102" customWidth="1"/>
    <col min="8184" max="8184" width="15.140625" style="102" customWidth="1"/>
    <col min="8185" max="8185" width="18.42578125" style="102" customWidth="1"/>
    <col min="8186" max="8186" width="16.140625" style="102" customWidth="1"/>
    <col min="8187" max="8187" width="17" style="102" customWidth="1"/>
    <col min="8188" max="8188" width="21.28515625" style="102" customWidth="1"/>
    <col min="8189" max="8189" width="27.28515625" style="102" customWidth="1"/>
    <col min="8190" max="8190" width="27" style="102" customWidth="1"/>
    <col min="8191" max="8191" width="27.28515625" style="102" customWidth="1"/>
    <col min="8192" max="8258" width="16.85546875" style="102" customWidth="1"/>
    <col min="8259" max="8259" width="17.7109375" style="102" customWidth="1"/>
    <col min="8260" max="8260" width="11.85546875" style="102" bestFit="1" customWidth="1"/>
    <col min="8261" max="8261" width="14.85546875" style="102" customWidth="1"/>
    <col min="8262" max="8430" width="9.140625" style="102"/>
    <col min="8431" max="8431" width="65" style="102" customWidth="1"/>
    <col min="8432" max="8432" width="15" style="102" customWidth="1"/>
    <col min="8433" max="8433" width="14.42578125" style="102" customWidth="1"/>
    <col min="8434" max="8434" width="21.7109375" style="102" customWidth="1"/>
    <col min="8435" max="8438" width="18.140625" style="102" customWidth="1"/>
    <col min="8439" max="8439" width="17" style="102" customWidth="1"/>
    <col min="8440" max="8440" width="15.140625" style="102" customWidth="1"/>
    <col min="8441" max="8441" width="18.42578125" style="102" customWidth="1"/>
    <col min="8442" max="8442" width="16.140625" style="102" customWidth="1"/>
    <col min="8443" max="8443" width="17" style="102" customWidth="1"/>
    <col min="8444" max="8444" width="21.28515625" style="102" customWidth="1"/>
    <col min="8445" max="8445" width="27.28515625" style="102" customWidth="1"/>
    <col min="8446" max="8446" width="27" style="102" customWidth="1"/>
    <col min="8447" max="8447" width="27.28515625" style="102" customWidth="1"/>
    <col min="8448" max="8514" width="16.85546875" style="102" customWidth="1"/>
    <col min="8515" max="8515" width="17.7109375" style="102" customWidth="1"/>
    <col min="8516" max="8516" width="11.85546875" style="102" bestFit="1" customWidth="1"/>
    <col min="8517" max="8517" width="14.85546875" style="102" customWidth="1"/>
    <col min="8518" max="8686" width="9.140625" style="102"/>
    <col min="8687" max="8687" width="65" style="102" customWidth="1"/>
    <col min="8688" max="8688" width="15" style="102" customWidth="1"/>
    <col min="8689" max="8689" width="14.42578125" style="102" customWidth="1"/>
    <col min="8690" max="8690" width="21.7109375" style="102" customWidth="1"/>
    <col min="8691" max="8694" width="18.140625" style="102" customWidth="1"/>
    <col min="8695" max="8695" width="17" style="102" customWidth="1"/>
    <col min="8696" max="8696" width="15.140625" style="102" customWidth="1"/>
    <col min="8697" max="8697" width="18.42578125" style="102" customWidth="1"/>
    <col min="8698" max="8698" width="16.140625" style="102" customWidth="1"/>
    <col min="8699" max="8699" width="17" style="102" customWidth="1"/>
    <col min="8700" max="8700" width="21.28515625" style="102" customWidth="1"/>
    <col min="8701" max="8701" width="27.28515625" style="102" customWidth="1"/>
    <col min="8702" max="8702" width="27" style="102" customWidth="1"/>
    <col min="8703" max="8703" width="27.28515625" style="102" customWidth="1"/>
    <col min="8704" max="8770" width="16.85546875" style="102" customWidth="1"/>
    <col min="8771" max="8771" width="17.7109375" style="102" customWidth="1"/>
    <col min="8772" max="8772" width="11.85546875" style="102" bestFit="1" customWidth="1"/>
    <col min="8773" max="8773" width="14.85546875" style="102" customWidth="1"/>
    <col min="8774" max="8942" width="9.140625" style="102"/>
    <col min="8943" max="8943" width="65" style="102" customWidth="1"/>
    <col min="8944" max="8944" width="15" style="102" customWidth="1"/>
    <col min="8945" max="8945" width="14.42578125" style="102" customWidth="1"/>
    <col min="8946" max="8946" width="21.7109375" style="102" customWidth="1"/>
    <col min="8947" max="8950" width="18.140625" style="102" customWidth="1"/>
    <col min="8951" max="8951" width="17" style="102" customWidth="1"/>
    <col min="8952" max="8952" width="15.140625" style="102" customWidth="1"/>
    <col min="8953" max="8953" width="18.42578125" style="102" customWidth="1"/>
    <col min="8954" max="8954" width="16.140625" style="102" customWidth="1"/>
    <col min="8955" max="8955" width="17" style="102" customWidth="1"/>
    <col min="8956" max="8956" width="21.28515625" style="102" customWidth="1"/>
    <col min="8957" max="8957" width="27.28515625" style="102" customWidth="1"/>
    <col min="8958" max="8958" width="27" style="102" customWidth="1"/>
    <col min="8959" max="8959" width="27.28515625" style="102" customWidth="1"/>
    <col min="8960" max="9026" width="16.85546875" style="102" customWidth="1"/>
    <col min="9027" max="9027" width="17.7109375" style="102" customWidth="1"/>
    <col min="9028" max="9028" width="11.85546875" style="102" bestFit="1" customWidth="1"/>
    <col min="9029" max="9029" width="14.85546875" style="102" customWidth="1"/>
    <col min="9030" max="9198" width="9.140625" style="102"/>
    <col min="9199" max="9199" width="65" style="102" customWidth="1"/>
    <col min="9200" max="9200" width="15" style="102" customWidth="1"/>
    <col min="9201" max="9201" width="14.42578125" style="102" customWidth="1"/>
    <col min="9202" max="9202" width="21.7109375" style="102" customWidth="1"/>
    <col min="9203" max="9206" width="18.140625" style="102" customWidth="1"/>
    <col min="9207" max="9207" width="17" style="102" customWidth="1"/>
    <col min="9208" max="9208" width="15.140625" style="102" customWidth="1"/>
    <col min="9209" max="9209" width="18.42578125" style="102" customWidth="1"/>
    <col min="9210" max="9210" width="16.140625" style="102" customWidth="1"/>
    <col min="9211" max="9211" width="17" style="102" customWidth="1"/>
    <col min="9212" max="9212" width="21.28515625" style="102" customWidth="1"/>
    <col min="9213" max="9213" width="27.28515625" style="102" customWidth="1"/>
    <col min="9214" max="9214" width="27" style="102" customWidth="1"/>
    <col min="9215" max="9215" width="27.28515625" style="102" customWidth="1"/>
    <col min="9216" max="9282" width="16.85546875" style="102" customWidth="1"/>
    <col min="9283" max="9283" width="17.7109375" style="102" customWidth="1"/>
    <col min="9284" max="9284" width="11.85546875" style="102" bestFit="1" customWidth="1"/>
    <col min="9285" max="9285" width="14.85546875" style="102" customWidth="1"/>
    <col min="9286" max="9454" width="9.140625" style="102"/>
    <col min="9455" max="9455" width="65" style="102" customWidth="1"/>
    <col min="9456" max="9456" width="15" style="102" customWidth="1"/>
    <col min="9457" max="9457" width="14.42578125" style="102" customWidth="1"/>
    <col min="9458" max="9458" width="21.7109375" style="102" customWidth="1"/>
    <col min="9459" max="9462" width="18.140625" style="102" customWidth="1"/>
    <col min="9463" max="9463" width="17" style="102" customWidth="1"/>
    <col min="9464" max="9464" width="15.140625" style="102" customWidth="1"/>
    <col min="9465" max="9465" width="18.42578125" style="102" customWidth="1"/>
    <col min="9466" max="9466" width="16.140625" style="102" customWidth="1"/>
    <col min="9467" max="9467" width="17" style="102" customWidth="1"/>
    <col min="9468" max="9468" width="21.28515625" style="102" customWidth="1"/>
    <col min="9469" max="9469" width="27.28515625" style="102" customWidth="1"/>
    <col min="9470" max="9470" width="27" style="102" customWidth="1"/>
    <col min="9471" max="9471" width="27.28515625" style="102" customWidth="1"/>
    <col min="9472" max="9538" width="16.85546875" style="102" customWidth="1"/>
    <col min="9539" max="9539" width="17.7109375" style="102" customWidth="1"/>
    <col min="9540" max="9540" width="11.85546875" style="102" bestFit="1" customWidth="1"/>
    <col min="9541" max="9541" width="14.85546875" style="102" customWidth="1"/>
    <col min="9542" max="9710" width="9.140625" style="102"/>
    <col min="9711" max="9711" width="65" style="102" customWidth="1"/>
    <col min="9712" max="9712" width="15" style="102" customWidth="1"/>
    <col min="9713" max="9713" width="14.42578125" style="102" customWidth="1"/>
    <col min="9714" max="9714" width="21.7109375" style="102" customWidth="1"/>
    <col min="9715" max="9718" width="18.140625" style="102" customWidth="1"/>
    <col min="9719" max="9719" width="17" style="102" customWidth="1"/>
    <col min="9720" max="9720" width="15.140625" style="102" customWidth="1"/>
    <col min="9721" max="9721" width="18.42578125" style="102" customWidth="1"/>
    <col min="9722" max="9722" width="16.140625" style="102" customWidth="1"/>
    <col min="9723" max="9723" width="17" style="102" customWidth="1"/>
    <col min="9724" max="9724" width="21.28515625" style="102" customWidth="1"/>
    <col min="9725" max="9725" width="27.28515625" style="102" customWidth="1"/>
    <col min="9726" max="9726" width="27" style="102" customWidth="1"/>
    <col min="9727" max="9727" width="27.28515625" style="102" customWidth="1"/>
    <col min="9728" max="9794" width="16.85546875" style="102" customWidth="1"/>
    <col min="9795" max="9795" width="17.7109375" style="102" customWidth="1"/>
    <col min="9796" max="9796" width="11.85546875" style="102" bestFit="1" customWidth="1"/>
    <col min="9797" max="9797" width="14.85546875" style="102" customWidth="1"/>
    <col min="9798" max="9966" width="9.140625" style="102"/>
    <col min="9967" max="9967" width="65" style="102" customWidth="1"/>
    <col min="9968" max="9968" width="15" style="102" customWidth="1"/>
    <col min="9969" max="9969" width="14.42578125" style="102" customWidth="1"/>
    <col min="9970" max="9970" width="21.7109375" style="102" customWidth="1"/>
    <col min="9971" max="9974" width="18.140625" style="102" customWidth="1"/>
    <col min="9975" max="9975" width="17" style="102" customWidth="1"/>
    <col min="9976" max="9976" width="15.140625" style="102" customWidth="1"/>
    <col min="9977" max="9977" width="18.42578125" style="102" customWidth="1"/>
    <col min="9978" max="9978" width="16.140625" style="102" customWidth="1"/>
    <col min="9979" max="9979" width="17" style="102" customWidth="1"/>
    <col min="9980" max="9980" width="21.28515625" style="102" customWidth="1"/>
    <col min="9981" max="9981" width="27.28515625" style="102" customWidth="1"/>
    <col min="9982" max="9982" width="27" style="102" customWidth="1"/>
    <col min="9983" max="9983" width="27.28515625" style="102" customWidth="1"/>
    <col min="9984" max="10050" width="16.85546875" style="102" customWidth="1"/>
    <col min="10051" max="10051" width="17.7109375" style="102" customWidth="1"/>
    <col min="10052" max="10052" width="11.85546875" style="102" bestFit="1" customWidth="1"/>
    <col min="10053" max="10053" width="14.85546875" style="102" customWidth="1"/>
    <col min="10054" max="10222" width="9.140625" style="102"/>
    <col min="10223" max="10223" width="65" style="102" customWidth="1"/>
    <col min="10224" max="10224" width="15" style="102" customWidth="1"/>
    <col min="10225" max="10225" width="14.42578125" style="102" customWidth="1"/>
    <col min="10226" max="10226" width="21.7109375" style="102" customWidth="1"/>
    <col min="10227" max="10230" width="18.140625" style="102" customWidth="1"/>
    <col min="10231" max="10231" width="17" style="102" customWidth="1"/>
    <col min="10232" max="10232" width="15.140625" style="102" customWidth="1"/>
    <col min="10233" max="10233" width="18.42578125" style="102" customWidth="1"/>
    <col min="10234" max="10234" width="16.140625" style="102" customWidth="1"/>
    <col min="10235" max="10235" width="17" style="102" customWidth="1"/>
    <col min="10236" max="10236" width="21.28515625" style="102" customWidth="1"/>
    <col min="10237" max="10237" width="27.28515625" style="102" customWidth="1"/>
    <col min="10238" max="10238" width="27" style="102" customWidth="1"/>
    <col min="10239" max="10239" width="27.28515625" style="102" customWidth="1"/>
    <col min="10240" max="10306" width="16.85546875" style="102" customWidth="1"/>
    <col min="10307" max="10307" width="17.7109375" style="102" customWidth="1"/>
    <col min="10308" max="10308" width="11.85546875" style="102" bestFit="1" customWidth="1"/>
    <col min="10309" max="10309" width="14.85546875" style="102" customWidth="1"/>
    <col min="10310" max="10478" width="9.140625" style="102"/>
    <col min="10479" max="10479" width="65" style="102" customWidth="1"/>
    <col min="10480" max="10480" width="15" style="102" customWidth="1"/>
    <col min="10481" max="10481" width="14.42578125" style="102" customWidth="1"/>
    <col min="10482" max="10482" width="21.7109375" style="102" customWidth="1"/>
    <col min="10483" max="10486" width="18.140625" style="102" customWidth="1"/>
    <col min="10487" max="10487" width="17" style="102" customWidth="1"/>
    <col min="10488" max="10488" width="15.140625" style="102" customWidth="1"/>
    <col min="10489" max="10489" width="18.42578125" style="102" customWidth="1"/>
    <col min="10490" max="10490" width="16.140625" style="102" customWidth="1"/>
    <col min="10491" max="10491" width="17" style="102" customWidth="1"/>
    <col min="10492" max="10492" width="21.28515625" style="102" customWidth="1"/>
    <col min="10493" max="10493" width="27.28515625" style="102" customWidth="1"/>
    <col min="10494" max="10494" width="27" style="102" customWidth="1"/>
    <col min="10495" max="10495" width="27.28515625" style="102" customWidth="1"/>
    <col min="10496" max="10562" width="16.85546875" style="102" customWidth="1"/>
    <col min="10563" max="10563" width="17.7109375" style="102" customWidth="1"/>
    <col min="10564" max="10564" width="11.85546875" style="102" bestFit="1" customWidth="1"/>
    <col min="10565" max="10565" width="14.85546875" style="102" customWidth="1"/>
    <col min="10566" max="10734" width="9.140625" style="102"/>
    <col min="10735" max="10735" width="65" style="102" customWidth="1"/>
    <col min="10736" max="10736" width="15" style="102" customWidth="1"/>
    <col min="10737" max="10737" width="14.42578125" style="102" customWidth="1"/>
    <col min="10738" max="10738" width="21.7109375" style="102" customWidth="1"/>
    <col min="10739" max="10742" width="18.140625" style="102" customWidth="1"/>
    <col min="10743" max="10743" width="17" style="102" customWidth="1"/>
    <col min="10744" max="10744" width="15.140625" style="102" customWidth="1"/>
    <col min="10745" max="10745" width="18.42578125" style="102" customWidth="1"/>
    <col min="10746" max="10746" width="16.140625" style="102" customWidth="1"/>
    <col min="10747" max="10747" width="17" style="102" customWidth="1"/>
    <col min="10748" max="10748" width="21.28515625" style="102" customWidth="1"/>
    <col min="10749" max="10749" width="27.28515625" style="102" customWidth="1"/>
    <col min="10750" max="10750" width="27" style="102" customWidth="1"/>
    <col min="10751" max="10751" width="27.28515625" style="102" customWidth="1"/>
    <col min="10752" max="10818" width="16.85546875" style="102" customWidth="1"/>
    <col min="10819" max="10819" width="17.7109375" style="102" customWidth="1"/>
    <col min="10820" max="10820" width="11.85546875" style="102" bestFit="1" customWidth="1"/>
    <col min="10821" max="10821" width="14.85546875" style="102" customWidth="1"/>
    <col min="10822" max="10990" width="9.140625" style="102"/>
    <col min="10991" max="10991" width="65" style="102" customWidth="1"/>
    <col min="10992" max="10992" width="15" style="102" customWidth="1"/>
    <col min="10993" max="10993" width="14.42578125" style="102" customWidth="1"/>
    <col min="10994" max="10994" width="21.7109375" style="102" customWidth="1"/>
    <col min="10995" max="10998" width="18.140625" style="102" customWidth="1"/>
    <col min="10999" max="10999" width="17" style="102" customWidth="1"/>
    <col min="11000" max="11000" width="15.140625" style="102" customWidth="1"/>
    <col min="11001" max="11001" width="18.42578125" style="102" customWidth="1"/>
    <col min="11002" max="11002" width="16.140625" style="102" customWidth="1"/>
    <col min="11003" max="11003" width="17" style="102" customWidth="1"/>
    <col min="11004" max="11004" width="21.28515625" style="102" customWidth="1"/>
    <col min="11005" max="11005" width="27.28515625" style="102" customWidth="1"/>
    <col min="11006" max="11006" width="27" style="102" customWidth="1"/>
    <col min="11007" max="11007" width="27.28515625" style="102" customWidth="1"/>
    <col min="11008" max="11074" width="16.85546875" style="102" customWidth="1"/>
    <col min="11075" max="11075" width="17.7109375" style="102" customWidth="1"/>
    <col min="11076" max="11076" width="11.85546875" style="102" bestFit="1" customWidth="1"/>
    <col min="11077" max="11077" width="14.85546875" style="102" customWidth="1"/>
    <col min="11078" max="11246" width="9.140625" style="102"/>
    <col min="11247" max="11247" width="65" style="102" customWidth="1"/>
    <col min="11248" max="11248" width="15" style="102" customWidth="1"/>
    <col min="11249" max="11249" width="14.42578125" style="102" customWidth="1"/>
    <col min="11250" max="11250" width="21.7109375" style="102" customWidth="1"/>
    <col min="11251" max="11254" width="18.140625" style="102" customWidth="1"/>
    <col min="11255" max="11255" width="17" style="102" customWidth="1"/>
    <col min="11256" max="11256" width="15.140625" style="102" customWidth="1"/>
    <col min="11257" max="11257" width="18.42578125" style="102" customWidth="1"/>
    <col min="11258" max="11258" width="16.140625" style="102" customWidth="1"/>
    <col min="11259" max="11259" width="17" style="102" customWidth="1"/>
    <col min="11260" max="11260" width="21.28515625" style="102" customWidth="1"/>
    <col min="11261" max="11261" width="27.28515625" style="102" customWidth="1"/>
    <col min="11262" max="11262" width="27" style="102" customWidth="1"/>
    <col min="11263" max="11263" width="27.28515625" style="102" customWidth="1"/>
    <col min="11264" max="11330" width="16.85546875" style="102" customWidth="1"/>
    <col min="11331" max="11331" width="17.7109375" style="102" customWidth="1"/>
    <col min="11332" max="11332" width="11.85546875" style="102" bestFit="1" customWidth="1"/>
    <col min="11333" max="11333" width="14.85546875" style="102" customWidth="1"/>
    <col min="11334" max="11502" width="9.140625" style="102"/>
    <col min="11503" max="11503" width="65" style="102" customWidth="1"/>
    <col min="11504" max="11504" width="15" style="102" customWidth="1"/>
    <col min="11505" max="11505" width="14.42578125" style="102" customWidth="1"/>
    <col min="11506" max="11506" width="21.7109375" style="102" customWidth="1"/>
    <col min="11507" max="11510" width="18.140625" style="102" customWidth="1"/>
    <col min="11511" max="11511" width="17" style="102" customWidth="1"/>
    <col min="11512" max="11512" width="15.140625" style="102" customWidth="1"/>
    <col min="11513" max="11513" width="18.42578125" style="102" customWidth="1"/>
    <col min="11514" max="11514" width="16.140625" style="102" customWidth="1"/>
    <col min="11515" max="11515" width="17" style="102" customWidth="1"/>
    <col min="11516" max="11516" width="21.28515625" style="102" customWidth="1"/>
    <col min="11517" max="11517" width="27.28515625" style="102" customWidth="1"/>
    <col min="11518" max="11518" width="27" style="102" customWidth="1"/>
    <col min="11519" max="11519" width="27.28515625" style="102" customWidth="1"/>
    <col min="11520" max="11586" width="16.85546875" style="102" customWidth="1"/>
    <col min="11587" max="11587" width="17.7109375" style="102" customWidth="1"/>
    <col min="11588" max="11588" width="11.85546875" style="102" bestFit="1" customWidth="1"/>
    <col min="11589" max="11589" width="14.85546875" style="102" customWidth="1"/>
    <col min="11590" max="11758" width="9.140625" style="102"/>
    <col min="11759" max="11759" width="65" style="102" customWidth="1"/>
    <col min="11760" max="11760" width="15" style="102" customWidth="1"/>
    <col min="11761" max="11761" width="14.42578125" style="102" customWidth="1"/>
    <col min="11762" max="11762" width="21.7109375" style="102" customWidth="1"/>
    <col min="11763" max="11766" width="18.140625" style="102" customWidth="1"/>
    <col min="11767" max="11767" width="17" style="102" customWidth="1"/>
    <col min="11768" max="11768" width="15.140625" style="102" customWidth="1"/>
    <col min="11769" max="11769" width="18.42578125" style="102" customWidth="1"/>
    <col min="11770" max="11770" width="16.140625" style="102" customWidth="1"/>
    <col min="11771" max="11771" width="17" style="102" customWidth="1"/>
    <col min="11772" max="11772" width="21.28515625" style="102" customWidth="1"/>
    <col min="11773" max="11773" width="27.28515625" style="102" customWidth="1"/>
    <col min="11774" max="11774" width="27" style="102" customWidth="1"/>
    <col min="11775" max="11775" width="27.28515625" style="102" customWidth="1"/>
    <col min="11776" max="11842" width="16.85546875" style="102" customWidth="1"/>
    <col min="11843" max="11843" width="17.7109375" style="102" customWidth="1"/>
    <col min="11844" max="11844" width="11.85546875" style="102" bestFit="1" customWidth="1"/>
    <col min="11845" max="11845" width="14.85546875" style="102" customWidth="1"/>
    <col min="11846" max="12014" width="9.140625" style="102"/>
    <col min="12015" max="12015" width="65" style="102" customWidth="1"/>
    <col min="12016" max="12016" width="15" style="102" customWidth="1"/>
    <col min="12017" max="12017" width="14.42578125" style="102" customWidth="1"/>
    <col min="12018" max="12018" width="21.7109375" style="102" customWidth="1"/>
    <col min="12019" max="12022" width="18.140625" style="102" customWidth="1"/>
    <col min="12023" max="12023" width="17" style="102" customWidth="1"/>
    <col min="12024" max="12024" width="15.140625" style="102" customWidth="1"/>
    <col min="12025" max="12025" width="18.42578125" style="102" customWidth="1"/>
    <col min="12026" max="12026" width="16.140625" style="102" customWidth="1"/>
    <col min="12027" max="12027" width="17" style="102" customWidth="1"/>
    <col min="12028" max="12028" width="21.28515625" style="102" customWidth="1"/>
    <col min="12029" max="12029" width="27.28515625" style="102" customWidth="1"/>
    <col min="12030" max="12030" width="27" style="102" customWidth="1"/>
    <col min="12031" max="12031" width="27.28515625" style="102" customWidth="1"/>
    <col min="12032" max="12098" width="16.85546875" style="102" customWidth="1"/>
    <col min="12099" max="12099" width="17.7109375" style="102" customWidth="1"/>
    <col min="12100" max="12100" width="11.85546875" style="102" bestFit="1" customWidth="1"/>
    <col min="12101" max="12101" width="14.85546875" style="102" customWidth="1"/>
    <col min="12102" max="12270" width="9.140625" style="102"/>
    <col min="12271" max="12271" width="65" style="102" customWidth="1"/>
    <col min="12272" max="12272" width="15" style="102" customWidth="1"/>
    <col min="12273" max="12273" width="14.42578125" style="102" customWidth="1"/>
    <col min="12274" max="12274" width="21.7109375" style="102" customWidth="1"/>
    <col min="12275" max="12278" width="18.140625" style="102" customWidth="1"/>
    <col min="12279" max="12279" width="17" style="102" customWidth="1"/>
    <col min="12280" max="12280" width="15.140625" style="102" customWidth="1"/>
    <col min="12281" max="12281" width="18.42578125" style="102" customWidth="1"/>
    <col min="12282" max="12282" width="16.140625" style="102" customWidth="1"/>
    <col min="12283" max="12283" width="17" style="102" customWidth="1"/>
    <col min="12284" max="12284" width="21.28515625" style="102" customWidth="1"/>
    <col min="12285" max="12285" width="27.28515625" style="102" customWidth="1"/>
    <col min="12286" max="12286" width="27" style="102" customWidth="1"/>
    <col min="12287" max="12287" width="27.28515625" style="102" customWidth="1"/>
    <col min="12288" max="12354" width="16.85546875" style="102" customWidth="1"/>
    <col min="12355" max="12355" width="17.7109375" style="102" customWidth="1"/>
    <col min="12356" max="12356" width="11.85546875" style="102" bestFit="1" customWidth="1"/>
    <col min="12357" max="12357" width="14.85546875" style="102" customWidth="1"/>
    <col min="12358" max="12526" width="9.140625" style="102"/>
    <col min="12527" max="12527" width="65" style="102" customWidth="1"/>
    <col min="12528" max="12528" width="15" style="102" customWidth="1"/>
    <col min="12529" max="12529" width="14.42578125" style="102" customWidth="1"/>
    <col min="12530" max="12530" width="21.7109375" style="102" customWidth="1"/>
    <col min="12531" max="12534" width="18.140625" style="102" customWidth="1"/>
    <col min="12535" max="12535" width="17" style="102" customWidth="1"/>
    <col min="12536" max="12536" width="15.140625" style="102" customWidth="1"/>
    <col min="12537" max="12537" width="18.42578125" style="102" customWidth="1"/>
    <col min="12538" max="12538" width="16.140625" style="102" customWidth="1"/>
    <col min="12539" max="12539" width="17" style="102" customWidth="1"/>
    <col min="12540" max="12540" width="21.28515625" style="102" customWidth="1"/>
    <col min="12541" max="12541" width="27.28515625" style="102" customWidth="1"/>
    <col min="12542" max="12542" width="27" style="102" customWidth="1"/>
    <col min="12543" max="12543" width="27.28515625" style="102" customWidth="1"/>
    <col min="12544" max="12610" width="16.85546875" style="102" customWidth="1"/>
    <col min="12611" max="12611" width="17.7109375" style="102" customWidth="1"/>
    <col min="12612" max="12612" width="11.85546875" style="102" bestFit="1" customWidth="1"/>
    <col min="12613" max="12613" width="14.85546875" style="102" customWidth="1"/>
    <col min="12614" max="12782" width="9.140625" style="102"/>
    <col min="12783" max="12783" width="65" style="102" customWidth="1"/>
    <col min="12784" max="12784" width="15" style="102" customWidth="1"/>
    <col min="12785" max="12785" width="14.42578125" style="102" customWidth="1"/>
    <col min="12786" max="12786" width="21.7109375" style="102" customWidth="1"/>
    <col min="12787" max="12790" width="18.140625" style="102" customWidth="1"/>
    <col min="12791" max="12791" width="17" style="102" customWidth="1"/>
    <col min="12792" max="12792" width="15.140625" style="102" customWidth="1"/>
    <col min="12793" max="12793" width="18.42578125" style="102" customWidth="1"/>
    <col min="12794" max="12794" width="16.140625" style="102" customWidth="1"/>
    <col min="12795" max="12795" width="17" style="102" customWidth="1"/>
    <col min="12796" max="12796" width="21.28515625" style="102" customWidth="1"/>
    <col min="12797" max="12797" width="27.28515625" style="102" customWidth="1"/>
    <col min="12798" max="12798" width="27" style="102" customWidth="1"/>
    <col min="12799" max="12799" width="27.28515625" style="102" customWidth="1"/>
    <col min="12800" max="12866" width="16.85546875" style="102" customWidth="1"/>
    <col min="12867" max="12867" width="17.7109375" style="102" customWidth="1"/>
    <col min="12868" max="12868" width="11.85546875" style="102" bestFit="1" customWidth="1"/>
    <col min="12869" max="12869" width="14.85546875" style="102" customWidth="1"/>
    <col min="12870" max="13038" width="9.140625" style="102"/>
    <col min="13039" max="13039" width="65" style="102" customWidth="1"/>
    <col min="13040" max="13040" width="15" style="102" customWidth="1"/>
    <col min="13041" max="13041" width="14.42578125" style="102" customWidth="1"/>
    <col min="13042" max="13042" width="21.7109375" style="102" customWidth="1"/>
    <col min="13043" max="13046" width="18.140625" style="102" customWidth="1"/>
    <col min="13047" max="13047" width="17" style="102" customWidth="1"/>
    <col min="13048" max="13048" width="15.140625" style="102" customWidth="1"/>
    <col min="13049" max="13049" width="18.42578125" style="102" customWidth="1"/>
    <col min="13050" max="13050" width="16.140625" style="102" customWidth="1"/>
    <col min="13051" max="13051" width="17" style="102" customWidth="1"/>
    <col min="13052" max="13052" width="21.28515625" style="102" customWidth="1"/>
    <col min="13053" max="13053" width="27.28515625" style="102" customWidth="1"/>
    <col min="13054" max="13054" width="27" style="102" customWidth="1"/>
    <col min="13055" max="13055" width="27.28515625" style="102" customWidth="1"/>
    <col min="13056" max="13122" width="16.85546875" style="102" customWidth="1"/>
    <col min="13123" max="13123" width="17.7109375" style="102" customWidth="1"/>
    <col min="13124" max="13124" width="11.85546875" style="102" bestFit="1" customWidth="1"/>
    <col min="13125" max="13125" width="14.85546875" style="102" customWidth="1"/>
    <col min="13126" max="13294" width="9.140625" style="102"/>
    <col min="13295" max="13295" width="65" style="102" customWidth="1"/>
    <col min="13296" max="13296" width="15" style="102" customWidth="1"/>
    <col min="13297" max="13297" width="14.42578125" style="102" customWidth="1"/>
    <col min="13298" max="13298" width="21.7109375" style="102" customWidth="1"/>
    <col min="13299" max="13302" width="18.140625" style="102" customWidth="1"/>
    <col min="13303" max="13303" width="17" style="102" customWidth="1"/>
    <col min="13304" max="13304" width="15.140625" style="102" customWidth="1"/>
    <col min="13305" max="13305" width="18.42578125" style="102" customWidth="1"/>
    <col min="13306" max="13306" width="16.140625" style="102" customWidth="1"/>
    <col min="13307" max="13307" width="17" style="102" customWidth="1"/>
    <col min="13308" max="13308" width="21.28515625" style="102" customWidth="1"/>
    <col min="13309" max="13309" width="27.28515625" style="102" customWidth="1"/>
    <col min="13310" max="13310" width="27" style="102" customWidth="1"/>
    <col min="13311" max="13311" width="27.28515625" style="102" customWidth="1"/>
    <col min="13312" max="13378" width="16.85546875" style="102" customWidth="1"/>
    <col min="13379" max="13379" width="17.7109375" style="102" customWidth="1"/>
    <col min="13380" max="13380" width="11.85546875" style="102" bestFit="1" customWidth="1"/>
    <col min="13381" max="13381" width="14.85546875" style="102" customWidth="1"/>
    <col min="13382" max="13550" width="9.140625" style="102"/>
    <col min="13551" max="13551" width="65" style="102" customWidth="1"/>
    <col min="13552" max="13552" width="15" style="102" customWidth="1"/>
    <col min="13553" max="13553" width="14.42578125" style="102" customWidth="1"/>
    <col min="13554" max="13554" width="21.7109375" style="102" customWidth="1"/>
    <col min="13555" max="13558" width="18.140625" style="102" customWidth="1"/>
    <col min="13559" max="13559" width="17" style="102" customWidth="1"/>
    <col min="13560" max="13560" width="15.140625" style="102" customWidth="1"/>
    <col min="13561" max="13561" width="18.42578125" style="102" customWidth="1"/>
    <col min="13562" max="13562" width="16.140625" style="102" customWidth="1"/>
    <col min="13563" max="13563" width="17" style="102" customWidth="1"/>
    <col min="13564" max="13564" width="21.28515625" style="102" customWidth="1"/>
    <col min="13565" max="13565" width="27.28515625" style="102" customWidth="1"/>
    <col min="13566" max="13566" width="27" style="102" customWidth="1"/>
    <col min="13567" max="13567" width="27.28515625" style="102" customWidth="1"/>
    <col min="13568" max="13634" width="16.85546875" style="102" customWidth="1"/>
    <col min="13635" max="13635" width="17.7109375" style="102" customWidth="1"/>
    <col min="13636" max="13636" width="11.85546875" style="102" bestFit="1" customWidth="1"/>
    <col min="13637" max="13637" width="14.85546875" style="102" customWidth="1"/>
    <col min="13638" max="13806" width="9.140625" style="102"/>
    <col min="13807" max="13807" width="65" style="102" customWidth="1"/>
    <col min="13808" max="13808" width="15" style="102" customWidth="1"/>
    <col min="13809" max="13809" width="14.42578125" style="102" customWidth="1"/>
    <col min="13810" max="13810" width="21.7109375" style="102" customWidth="1"/>
    <col min="13811" max="13814" width="18.140625" style="102" customWidth="1"/>
    <col min="13815" max="13815" width="17" style="102" customWidth="1"/>
    <col min="13816" max="13816" width="15.140625" style="102" customWidth="1"/>
    <col min="13817" max="13817" width="18.42578125" style="102" customWidth="1"/>
    <col min="13818" max="13818" width="16.140625" style="102" customWidth="1"/>
    <col min="13819" max="13819" width="17" style="102" customWidth="1"/>
    <col min="13820" max="13820" width="21.28515625" style="102" customWidth="1"/>
    <col min="13821" max="13821" width="27.28515625" style="102" customWidth="1"/>
    <col min="13822" max="13822" width="27" style="102" customWidth="1"/>
    <col min="13823" max="13823" width="27.28515625" style="102" customWidth="1"/>
    <col min="13824" max="13890" width="16.85546875" style="102" customWidth="1"/>
    <col min="13891" max="13891" width="17.7109375" style="102" customWidth="1"/>
    <col min="13892" max="13892" width="11.85546875" style="102" bestFit="1" customWidth="1"/>
    <col min="13893" max="13893" width="14.85546875" style="102" customWidth="1"/>
    <col min="13894" max="14062" width="9.140625" style="102"/>
    <col min="14063" max="14063" width="65" style="102" customWidth="1"/>
    <col min="14064" max="14064" width="15" style="102" customWidth="1"/>
    <col min="14065" max="14065" width="14.42578125" style="102" customWidth="1"/>
    <col min="14066" max="14066" width="21.7109375" style="102" customWidth="1"/>
    <col min="14067" max="14070" width="18.140625" style="102" customWidth="1"/>
    <col min="14071" max="14071" width="17" style="102" customWidth="1"/>
    <col min="14072" max="14072" width="15.140625" style="102" customWidth="1"/>
    <col min="14073" max="14073" width="18.42578125" style="102" customWidth="1"/>
    <col min="14074" max="14074" width="16.140625" style="102" customWidth="1"/>
    <col min="14075" max="14075" width="17" style="102" customWidth="1"/>
    <col min="14076" max="14076" width="21.28515625" style="102" customWidth="1"/>
    <col min="14077" max="14077" width="27.28515625" style="102" customWidth="1"/>
    <col min="14078" max="14078" width="27" style="102" customWidth="1"/>
    <col min="14079" max="14079" width="27.28515625" style="102" customWidth="1"/>
    <col min="14080" max="14146" width="16.85546875" style="102" customWidth="1"/>
    <col min="14147" max="14147" width="17.7109375" style="102" customWidth="1"/>
    <col min="14148" max="14148" width="11.85546875" style="102" bestFit="1" customWidth="1"/>
    <col min="14149" max="14149" width="14.85546875" style="102" customWidth="1"/>
    <col min="14150" max="14318" width="9.140625" style="102"/>
    <col min="14319" max="14319" width="65" style="102" customWidth="1"/>
    <col min="14320" max="14320" width="15" style="102" customWidth="1"/>
    <col min="14321" max="14321" width="14.42578125" style="102" customWidth="1"/>
    <col min="14322" max="14322" width="21.7109375" style="102" customWidth="1"/>
    <col min="14323" max="14326" width="18.140625" style="102" customWidth="1"/>
    <col min="14327" max="14327" width="17" style="102" customWidth="1"/>
    <col min="14328" max="14328" width="15.140625" style="102" customWidth="1"/>
    <col min="14329" max="14329" width="18.42578125" style="102" customWidth="1"/>
    <col min="14330" max="14330" width="16.140625" style="102" customWidth="1"/>
    <col min="14331" max="14331" width="17" style="102" customWidth="1"/>
    <col min="14332" max="14332" width="21.28515625" style="102" customWidth="1"/>
    <col min="14333" max="14333" width="27.28515625" style="102" customWidth="1"/>
    <col min="14334" max="14334" width="27" style="102" customWidth="1"/>
    <col min="14335" max="14335" width="27.28515625" style="102" customWidth="1"/>
    <col min="14336" max="14402" width="16.85546875" style="102" customWidth="1"/>
    <col min="14403" max="14403" width="17.7109375" style="102" customWidth="1"/>
    <col min="14404" max="14404" width="11.85546875" style="102" bestFit="1" customWidth="1"/>
    <col min="14405" max="14405" width="14.85546875" style="102" customWidth="1"/>
    <col min="14406" max="14574" width="9.140625" style="102"/>
    <col min="14575" max="14575" width="65" style="102" customWidth="1"/>
    <col min="14576" max="14576" width="15" style="102" customWidth="1"/>
    <col min="14577" max="14577" width="14.42578125" style="102" customWidth="1"/>
    <col min="14578" max="14578" width="21.7109375" style="102" customWidth="1"/>
    <col min="14579" max="14582" width="18.140625" style="102" customWidth="1"/>
    <col min="14583" max="14583" width="17" style="102" customWidth="1"/>
    <col min="14584" max="14584" width="15.140625" style="102" customWidth="1"/>
    <col min="14585" max="14585" width="18.42578125" style="102" customWidth="1"/>
    <col min="14586" max="14586" width="16.140625" style="102" customWidth="1"/>
    <col min="14587" max="14587" width="17" style="102" customWidth="1"/>
    <col min="14588" max="14588" width="21.28515625" style="102" customWidth="1"/>
    <col min="14589" max="14589" width="27.28515625" style="102" customWidth="1"/>
    <col min="14590" max="14590" width="27" style="102" customWidth="1"/>
    <col min="14591" max="14591" width="27.28515625" style="102" customWidth="1"/>
    <col min="14592" max="14658" width="16.85546875" style="102" customWidth="1"/>
    <col min="14659" max="14659" width="17.7109375" style="102" customWidth="1"/>
    <col min="14660" max="14660" width="11.85546875" style="102" bestFit="1" customWidth="1"/>
    <col min="14661" max="14661" width="14.85546875" style="102" customWidth="1"/>
    <col min="14662" max="14830" width="9.140625" style="102"/>
    <col min="14831" max="14831" width="65" style="102" customWidth="1"/>
    <col min="14832" max="14832" width="15" style="102" customWidth="1"/>
    <col min="14833" max="14833" width="14.42578125" style="102" customWidth="1"/>
    <col min="14834" max="14834" width="21.7109375" style="102" customWidth="1"/>
    <col min="14835" max="14838" width="18.140625" style="102" customWidth="1"/>
    <col min="14839" max="14839" width="17" style="102" customWidth="1"/>
    <col min="14840" max="14840" width="15.140625" style="102" customWidth="1"/>
    <col min="14841" max="14841" width="18.42578125" style="102" customWidth="1"/>
    <col min="14842" max="14842" width="16.140625" style="102" customWidth="1"/>
    <col min="14843" max="14843" width="17" style="102" customWidth="1"/>
    <col min="14844" max="14844" width="21.28515625" style="102" customWidth="1"/>
    <col min="14845" max="14845" width="27.28515625" style="102" customWidth="1"/>
    <col min="14846" max="14846" width="27" style="102" customWidth="1"/>
    <col min="14847" max="14847" width="27.28515625" style="102" customWidth="1"/>
    <col min="14848" max="14914" width="16.85546875" style="102" customWidth="1"/>
    <col min="14915" max="14915" width="17.7109375" style="102" customWidth="1"/>
    <col min="14916" max="14916" width="11.85546875" style="102" bestFit="1" customWidth="1"/>
    <col min="14917" max="14917" width="14.85546875" style="102" customWidth="1"/>
    <col min="14918" max="15086" width="9.140625" style="102"/>
    <col min="15087" max="15087" width="65" style="102" customWidth="1"/>
    <col min="15088" max="15088" width="15" style="102" customWidth="1"/>
    <col min="15089" max="15089" width="14.42578125" style="102" customWidth="1"/>
    <col min="15090" max="15090" width="21.7109375" style="102" customWidth="1"/>
    <col min="15091" max="15094" width="18.140625" style="102" customWidth="1"/>
    <col min="15095" max="15095" width="17" style="102" customWidth="1"/>
    <col min="15096" max="15096" width="15.140625" style="102" customWidth="1"/>
    <col min="15097" max="15097" width="18.42578125" style="102" customWidth="1"/>
    <col min="15098" max="15098" width="16.140625" style="102" customWidth="1"/>
    <col min="15099" max="15099" width="17" style="102" customWidth="1"/>
    <col min="15100" max="15100" width="21.28515625" style="102" customWidth="1"/>
    <col min="15101" max="15101" width="27.28515625" style="102" customWidth="1"/>
    <col min="15102" max="15102" width="27" style="102" customWidth="1"/>
    <col min="15103" max="15103" width="27.28515625" style="102" customWidth="1"/>
    <col min="15104" max="15170" width="16.85546875" style="102" customWidth="1"/>
    <col min="15171" max="15171" width="17.7109375" style="102" customWidth="1"/>
    <col min="15172" max="15172" width="11.85546875" style="102" bestFit="1" customWidth="1"/>
    <col min="15173" max="15173" width="14.85546875" style="102" customWidth="1"/>
    <col min="15174" max="15342" width="9.140625" style="102"/>
    <col min="15343" max="15343" width="65" style="102" customWidth="1"/>
    <col min="15344" max="15344" width="15" style="102" customWidth="1"/>
    <col min="15345" max="15345" width="14.42578125" style="102" customWidth="1"/>
    <col min="15346" max="15346" width="21.7109375" style="102" customWidth="1"/>
    <col min="15347" max="15350" width="18.140625" style="102" customWidth="1"/>
    <col min="15351" max="15351" width="17" style="102" customWidth="1"/>
    <col min="15352" max="15352" width="15.140625" style="102" customWidth="1"/>
    <col min="15353" max="15353" width="18.42578125" style="102" customWidth="1"/>
    <col min="15354" max="15354" width="16.140625" style="102" customWidth="1"/>
    <col min="15355" max="15355" width="17" style="102" customWidth="1"/>
    <col min="15356" max="15356" width="21.28515625" style="102" customWidth="1"/>
    <col min="15357" max="15357" width="27.28515625" style="102" customWidth="1"/>
    <col min="15358" max="15358" width="27" style="102" customWidth="1"/>
    <col min="15359" max="15359" width="27.28515625" style="102" customWidth="1"/>
    <col min="15360" max="15426" width="16.85546875" style="102" customWidth="1"/>
    <col min="15427" max="15427" width="17.7109375" style="102" customWidth="1"/>
    <col min="15428" max="15428" width="11.85546875" style="102" bestFit="1" customWidth="1"/>
    <col min="15429" max="15429" width="14.85546875" style="102" customWidth="1"/>
    <col min="15430" max="15598" width="9.140625" style="102"/>
    <col min="15599" max="15599" width="65" style="102" customWidth="1"/>
    <col min="15600" max="15600" width="15" style="102" customWidth="1"/>
    <col min="15601" max="15601" width="14.42578125" style="102" customWidth="1"/>
    <col min="15602" max="15602" width="21.7109375" style="102" customWidth="1"/>
    <col min="15603" max="15606" width="18.140625" style="102" customWidth="1"/>
    <col min="15607" max="15607" width="17" style="102" customWidth="1"/>
    <col min="15608" max="15608" width="15.140625" style="102" customWidth="1"/>
    <col min="15609" max="15609" width="18.42578125" style="102" customWidth="1"/>
    <col min="15610" max="15610" width="16.140625" style="102" customWidth="1"/>
    <col min="15611" max="15611" width="17" style="102" customWidth="1"/>
    <col min="15612" max="15612" width="21.28515625" style="102" customWidth="1"/>
    <col min="15613" max="15613" width="27.28515625" style="102" customWidth="1"/>
    <col min="15614" max="15614" width="27" style="102" customWidth="1"/>
    <col min="15615" max="15615" width="27.28515625" style="102" customWidth="1"/>
    <col min="15616" max="15682" width="16.85546875" style="102" customWidth="1"/>
    <col min="15683" max="15683" width="17.7109375" style="102" customWidth="1"/>
    <col min="15684" max="15684" width="11.85546875" style="102" bestFit="1" customWidth="1"/>
    <col min="15685" max="15685" width="14.85546875" style="102" customWidth="1"/>
    <col min="15686" max="15854" width="9.140625" style="102"/>
    <col min="15855" max="15855" width="65" style="102" customWidth="1"/>
    <col min="15856" max="15856" width="15" style="102" customWidth="1"/>
    <col min="15857" max="15857" width="14.42578125" style="102" customWidth="1"/>
    <col min="15858" max="15858" width="21.7109375" style="102" customWidth="1"/>
    <col min="15859" max="15862" width="18.140625" style="102" customWidth="1"/>
    <col min="15863" max="15863" width="17" style="102" customWidth="1"/>
    <col min="15864" max="15864" width="15.140625" style="102" customWidth="1"/>
    <col min="15865" max="15865" width="18.42578125" style="102" customWidth="1"/>
    <col min="15866" max="15866" width="16.140625" style="102" customWidth="1"/>
    <col min="15867" max="15867" width="17" style="102" customWidth="1"/>
    <col min="15868" max="15868" width="21.28515625" style="102" customWidth="1"/>
    <col min="15869" max="15869" width="27.28515625" style="102" customWidth="1"/>
    <col min="15870" max="15870" width="27" style="102" customWidth="1"/>
    <col min="15871" max="15871" width="27.28515625" style="102" customWidth="1"/>
    <col min="15872" max="15938" width="16.85546875" style="102" customWidth="1"/>
    <col min="15939" max="15939" width="17.7109375" style="102" customWidth="1"/>
    <col min="15940" max="15940" width="11.85546875" style="102" bestFit="1" customWidth="1"/>
    <col min="15941" max="15941" width="14.85546875" style="102" customWidth="1"/>
    <col min="15942" max="16110" width="9.140625" style="102"/>
    <col min="16111" max="16111" width="65" style="102" customWidth="1"/>
    <col min="16112" max="16112" width="15" style="102" customWidth="1"/>
    <col min="16113" max="16113" width="14.42578125" style="102" customWidth="1"/>
    <col min="16114" max="16114" width="21.7109375" style="102" customWidth="1"/>
    <col min="16115" max="16118" width="18.140625" style="102" customWidth="1"/>
    <col min="16119" max="16119" width="17" style="102" customWidth="1"/>
    <col min="16120" max="16120" width="15.140625" style="102" customWidth="1"/>
    <col min="16121" max="16121" width="18.42578125" style="102" customWidth="1"/>
    <col min="16122" max="16122" width="16.140625" style="102" customWidth="1"/>
    <col min="16123" max="16123" width="17" style="102" customWidth="1"/>
    <col min="16124" max="16124" width="21.28515625" style="102" customWidth="1"/>
    <col min="16125" max="16125" width="27.28515625" style="102" customWidth="1"/>
    <col min="16126" max="16126" width="27" style="102" customWidth="1"/>
    <col min="16127" max="16127" width="27.28515625" style="102" customWidth="1"/>
    <col min="16128" max="16194" width="16.85546875" style="102" customWidth="1"/>
    <col min="16195" max="16195" width="17.7109375" style="102" customWidth="1"/>
    <col min="16196" max="16196" width="11.85546875" style="102" bestFit="1" customWidth="1"/>
    <col min="16197" max="16197" width="14.85546875" style="102" customWidth="1"/>
    <col min="16198" max="16384" width="9.140625" style="102"/>
  </cols>
  <sheetData>
    <row r="1" spans="1:68" ht="117.95" customHeight="1" x14ac:dyDescent="0.2">
      <c r="A1" s="954" t="s">
        <v>586</v>
      </c>
      <c r="B1" s="954"/>
      <c r="C1" s="954"/>
      <c r="D1" s="954"/>
      <c r="E1" s="954"/>
      <c r="F1" s="954"/>
      <c r="G1" s="954"/>
      <c r="H1" s="954"/>
      <c r="I1" s="954"/>
      <c r="J1" s="954"/>
      <c r="K1" s="954"/>
      <c r="L1" s="954"/>
      <c r="M1" s="955"/>
      <c r="N1" s="955"/>
    </row>
    <row r="2" spans="1:68" ht="22.7" customHeight="1" x14ac:dyDescent="0.2">
      <c r="A2" s="956" t="s">
        <v>66</v>
      </c>
      <c r="B2" s="957" t="s">
        <v>67</v>
      </c>
      <c r="C2" s="957" t="s">
        <v>68</v>
      </c>
      <c r="D2" s="957" t="s">
        <v>69</v>
      </c>
      <c r="E2" s="957" t="s">
        <v>571</v>
      </c>
      <c r="F2" s="958" t="s">
        <v>70</v>
      </c>
      <c r="G2" s="957" t="s">
        <v>572</v>
      </c>
      <c r="H2" s="957" t="s">
        <v>71</v>
      </c>
      <c r="I2" s="958" t="s">
        <v>72</v>
      </c>
      <c r="J2" s="958" t="s">
        <v>73</v>
      </c>
      <c r="K2" s="958" t="s">
        <v>74</v>
      </c>
      <c r="L2" s="958" t="s">
        <v>573</v>
      </c>
      <c r="M2" s="957" t="s">
        <v>75</v>
      </c>
      <c r="N2" s="957"/>
      <c r="O2" s="957"/>
      <c r="P2" s="103"/>
      <c r="Q2" s="103"/>
      <c r="R2" s="103"/>
      <c r="S2" s="103"/>
      <c r="T2" s="103"/>
      <c r="U2" s="103"/>
      <c r="V2" s="103"/>
      <c r="W2" s="103"/>
      <c r="X2" s="103"/>
      <c r="Y2" s="103"/>
      <c r="Z2" s="103"/>
      <c r="AA2" s="103"/>
      <c r="AB2" s="103"/>
      <c r="AC2" s="103"/>
      <c r="AD2" s="103"/>
      <c r="AE2" s="103"/>
      <c r="AF2" s="103"/>
      <c r="AG2" s="103"/>
      <c r="AH2" s="103"/>
      <c r="AI2" s="103"/>
      <c r="AJ2" s="103"/>
      <c r="AK2" s="103"/>
      <c r="AL2" s="103"/>
      <c r="AM2" s="103"/>
      <c r="AN2" s="103"/>
      <c r="AO2" s="103"/>
      <c r="AP2" s="103"/>
      <c r="AQ2" s="103"/>
      <c r="AR2" s="103"/>
      <c r="AS2" s="103"/>
      <c r="AT2" s="103"/>
      <c r="AU2" s="103"/>
      <c r="AV2" s="103"/>
      <c r="AW2" s="103"/>
      <c r="AX2" s="103"/>
      <c r="AY2" s="103"/>
      <c r="AZ2" s="103"/>
      <c r="BA2" s="103"/>
      <c r="BB2" s="103"/>
      <c r="BC2" s="103"/>
      <c r="BD2" s="103"/>
      <c r="BE2" s="103"/>
      <c r="BF2" s="103"/>
      <c r="BG2" s="103"/>
      <c r="BH2" s="103"/>
      <c r="BI2" s="103"/>
      <c r="BJ2" s="103"/>
      <c r="BK2" s="103"/>
      <c r="BL2" s="103"/>
      <c r="BM2" s="103"/>
      <c r="BN2" s="103"/>
    </row>
    <row r="3" spans="1:68" ht="89.65" customHeight="1" x14ac:dyDescent="0.2">
      <c r="A3" s="956"/>
      <c r="B3" s="957"/>
      <c r="C3" s="957"/>
      <c r="D3" s="957"/>
      <c r="E3" s="957"/>
      <c r="F3" s="959"/>
      <c r="G3" s="957"/>
      <c r="H3" s="957"/>
      <c r="I3" s="959"/>
      <c r="J3" s="959"/>
      <c r="K3" s="959"/>
      <c r="L3" s="959"/>
      <c r="M3" s="693" t="s">
        <v>76</v>
      </c>
      <c r="N3" s="693" t="s">
        <v>77</v>
      </c>
      <c r="O3" s="693" t="s">
        <v>574</v>
      </c>
      <c r="P3" s="103"/>
      <c r="Q3" s="103"/>
      <c r="R3" s="103"/>
      <c r="S3" s="103"/>
      <c r="T3" s="103"/>
      <c r="U3" s="103"/>
      <c r="V3" s="103"/>
      <c r="W3" s="103"/>
      <c r="X3" s="103"/>
      <c r="Y3" s="103"/>
      <c r="Z3" s="103"/>
      <c r="AA3" s="103"/>
      <c r="AB3" s="103"/>
      <c r="AC3" s="103"/>
      <c r="AD3" s="103"/>
      <c r="AE3" s="103"/>
      <c r="AF3" s="103"/>
      <c r="AG3" s="103"/>
      <c r="AH3" s="103"/>
      <c r="AI3" s="103"/>
      <c r="AJ3" s="103"/>
      <c r="AK3" s="103"/>
      <c r="AL3" s="103"/>
      <c r="AM3" s="103"/>
      <c r="AN3" s="103"/>
      <c r="AO3" s="103"/>
      <c r="AP3" s="103"/>
      <c r="AQ3" s="103"/>
      <c r="AR3" s="103"/>
      <c r="AS3" s="103"/>
      <c r="AT3" s="103"/>
      <c r="AU3" s="103"/>
      <c r="AV3" s="103"/>
      <c r="AW3" s="103"/>
      <c r="AX3" s="103"/>
      <c r="AY3" s="103"/>
      <c r="AZ3" s="103"/>
      <c r="BA3" s="103"/>
      <c r="BB3" s="103"/>
      <c r="BC3" s="103"/>
      <c r="BD3" s="103"/>
      <c r="BE3" s="103"/>
      <c r="BF3" s="103"/>
      <c r="BG3" s="103"/>
      <c r="BH3" s="103"/>
      <c r="BI3" s="103"/>
      <c r="BJ3" s="103"/>
      <c r="BK3" s="103"/>
      <c r="BL3" s="103"/>
      <c r="BM3" s="103"/>
      <c r="BN3" s="103"/>
    </row>
    <row r="4" spans="1:68" ht="29.25" customHeight="1" x14ac:dyDescent="0.2">
      <c r="A4" s="104"/>
      <c r="B4" s="692"/>
      <c r="C4" s="692"/>
      <c r="D4" s="692"/>
      <c r="E4" s="692" t="s">
        <v>78</v>
      </c>
      <c r="F4" s="692" t="s">
        <v>79</v>
      </c>
      <c r="G4" s="692" t="s">
        <v>80</v>
      </c>
      <c r="H4" s="692"/>
      <c r="I4" s="692" t="s">
        <v>28</v>
      </c>
      <c r="J4" s="692" t="s">
        <v>80</v>
      </c>
      <c r="K4" s="692" t="s">
        <v>28</v>
      </c>
      <c r="L4" s="692" t="s">
        <v>28</v>
      </c>
      <c r="M4" s="692" t="s">
        <v>28</v>
      </c>
      <c r="N4" s="692" t="s">
        <v>28</v>
      </c>
      <c r="O4" s="692" t="s">
        <v>28</v>
      </c>
      <c r="P4" s="105"/>
      <c r="Q4" s="105"/>
      <c r="R4" s="105"/>
      <c r="S4" s="105"/>
      <c r="T4" s="105"/>
      <c r="U4" s="105"/>
      <c r="V4" s="105"/>
      <c r="W4" s="105"/>
      <c r="X4" s="105"/>
      <c r="Y4" s="105"/>
      <c r="Z4" s="105"/>
      <c r="AA4" s="105"/>
      <c r="AB4" s="105"/>
      <c r="AC4" s="105"/>
      <c r="AD4" s="105"/>
      <c r="AE4" s="105"/>
      <c r="AF4" s="105"/>
      <c r="AG4" s="105"/>
      <c r="AH4" s="105"/>
      <c r="AI4" s="105"/>
      <c r="AJ4" s="105"/>
      <c r="AK4" s="105"/>
      <c r="AL4" s="105"/>
      <c r="AM4" s="105"/>
      <c r="AN4" s="105"/>
      <c r="AO4" s="105"/>
      <c r="AP4" s="105"/>
      <c r="AQ4" s="105"/>
      <c r="AR4" s="105"/>
      <c r="AS4" s="105"/>
      <c r="AT4" s="105"/>
      <c r="AU4" s="105"/>
      <c r="AV4" s="105"/>
      <c r="AW4" s="105"/>
      <c r="AX4" s="105"/>
      <c r="AY4" s="105"/>
      <c r="AZ4" s="105"/>
      <c r="BA4" s="105"/>
      <c r="BB4" s="105"/>
      <c r="BC4" s="105"/>
      <c r="BD4" s="105"/>
      <c r="BE4" s="105"/>
      <c r="BF4" s="105"/>
      <c r="BG4" s="105"/>
      <c r="BH4" s="105"/>
      <c r="BI4" s="105"/>
      <c r="BJ4" s="105"/>
      <c r="BK4" s="105"/>
      <c r="BL4" s="105"/>
      <c r="BM4" s="105"/>
      <c r="BN4" s="105"/>
    </row>
    <row r="5" spans="1:68" ht="63" customHeight="1" x14ac:dyDescent="0.3">
      <c r="A5" s="106" t="s">
        <v>575</v>
      </c>
      <c r="B5" s="107">
        <v>6885</v>
      </c>
      <c r="C5" s="107">
        <v>918</v>
      </c>
      <c r="D5" s="107">
        <f>+(B5-C5)/100*2.4</f>
        <v>143.208</v>
      </c>
      <c r="E5" s="108">
        <v>126.96</v>
      </c>
      <c r="F5" s="108"/>
      <c r="G5" s="122"/>
      <c r="H5" s="108"/>
      <c r="I5" s="107">
        <f>D5*10*E5*0.96/1000</f>
        <v>174.54420172799996</v>
      </c>
      <c r="J5" s="109"/>
      <c r="K5" s="109"/>
      <c r="L5" s="110">
        <f>+ROUND(I5,0)</f>
        <v>175</v>
      </c>
      <c r="M5" s="110">
        <f>L5</f>
        <v>175</v>
      </c>
      <c r="N5" s="110"/>
      <c r="O5" s="110"/>
      <c r="P5" s="111"/>
      <c r="Q5" s="111"/>
      <c r="R5" s="111"/>
      <c r="S5" s="111"/>
      <c r="T5" s="111"/>
      <c r="U5" s="111"/>
      <c r="V5" s="111"/>
      <c r="W5" s="111"/>
      <c r="X5" s="111"/>
      <c r="Y5" s="111"/>
      <c r="Z5" s="111"/>
      <c r="AA5" s="111"/>
      <c r="AB5" s="111"/>
      <c r="AC5" s="111"/>
      <c r="AD5" s="111"/>
      <c r="AE5" s="111"/>
      <c r="AF5" s="111"/>
      <c r="AG5" s="111"/>
      <c r="AH5" s="111"/>
      <c r="AI5" s="111"/>
      <c r="AJ5" s="111"/>
      <c r="AK5" s="111"/>
      <c r="AL5" s="111"/>
      <c r="AM5" s="111"/>
      <c r="AN5" s="111"/>
      <c r="AO5" s="111"/>
      <c r="AP5" s="111"/>
      <c r="AQ5" s="111"/>
      <c r="AR5" s="111"/>
      <c r="AS5" s="111"/>
      <c r="AT5" s="111"/>
      <c r="AU5" s="111"/>
      <c r="AV5" s="111"/>
      <c r="AW5" s="111"/>
      <c r="AX5" s="111"/>
      <c r="AY5" s="111"/>
      <c r="AZ5" s="111"/>
      <c r="BA5" s="111"/>
      <c r="BB5" s="111"/>
      <c r="BC5" s="111"/>
      <c r="BD5" s="111"/>
      <c r="BE5" s="111"/>
      <c r="BF5" s="111"/>
      <c r="BG5" s="111"/>
      <c r="BH5" s="111"/>
      <c r="BI5" s="111"/>
      <c r="BJ5" s="111"/>
      <c r="BK5" s="111"/>
      <c r="BL5" s="111"/>
      <c r="BM5" s="111"/>
      <c r="BN5" s="111"/>
    </row>
    <row r="6" spans="1:68" ht="30.75" customHeight="1" x14ac:dyDescent="0.3">
      <c r="A6" s="112" t="s">
        <v>81</v>
      </c>
      <c r="B6" s="107">
        <f>+B7+B8+B9</f>
        <v>21620.979600000002</v>
      </c>
      <c r="C6" s="107">
        <f>+C7+C8+C9</f>
        <v>3272.1801821583322</v>
      </c>
      <c r="D6" s="107">
        <f>+B6-C6</f>
        <v>18348.79941784167</v>
      </c>
      <c r="E6" s="108">
        <v>126.96</v>
      </c>
      <c r="F6" s="108"/>
      <c r="G6" s="122"/>
      <c r="H6" s="108"/>
      <c r="I6" s="107">
        <f>+I7+I8+I9</f>
        <v>6468.644610818641</v>
      </c>
      <c r="J6" s="109"/>
      <c r="K6" s="109"/>
      <c r="L6" s="110">
        <f>ROUND(I6,0)</f>
        <v>6469</v>
      </c>
      <c r="M6" s="110">
        <f>L6</f>
        <v>6469</v>
      </c>
      <c r="N6" s="110"/>
      <c r="O6" s="110"/>
      <c r="P6" s="111"/>
      <c r="Q6" s="111"/>
      <c r="R6" s="111"/>
      <c r="S6" s="111"/>
      <c r="T6" s="111"/>
      <c r="U6" s="111"/>
      <c r="V6" s="111"/>
      <c r="W6" s="111"/>
      <c r="X6" s="111"/>
      <c r="Y6" s="111"/>
      <c r="Z6" s="111"/>
      <c r="AA6" s="111"/>
      <c r="AB6" s="111"/>
      <c r="AC6" s="111"/>
      <c r="AD6" s="111"/>
      <c r="AE6" s="111"/>
      <c r="AF6" s="111"/>
      <c r="AG6" s="111"/>
      <c r="AH6" s="111"/>
      <c r="AI6" s="111"/>
      <c r="AJ6" s="111"/>
      <c r="AK6" s="111"/>
      <c r="AL6" s="111"/>
      <c r="AM6" s="111"/>
      <c r="AN6" s="111"/>
      <c r="AO6" s="111"/>
      <c r="AP6" s="111"/>
      <c r="AQ6" s="111"/>
      <c r="AR6" s="111"/>
      <c r="AS6" s="111"/>
      <c r="AT6" s="111"/>
      <c r="AU6" s="111"/>
      <c r="AV6" s="111"/>
      <c r="AW6" s="111"/>
      <c r="AX6" s="111"/>
      <c r="AY6" s="111"/>
      <c r="AZ6" s="111"/>
      <c r="BA6" s="111"/>
      <c r="BB6" s="111"/>
      <c r="BC6" s="111"/>
      <c r="BD6" s="111"/>
      <c r="BE6" s="111"/>
      <c r="BF6" s="111"/>
      <c r="BG6" s="111"/>
      <c r="BH6" s="111"/>
      <c r="BI6" s="111"/>
      <c r="BJ6" s="111"/>
      <c r="BK6" s="111"/>
      <c r="BL6" s="111"/>
      <c r="BM6" s="111"/>
      <c r="BN6" s="111"/>
      <c r="BO6" s="113"/>
      <c r="BP6" s="114"/>
    </row>
    <row r="7" spans="1:68" ht="39.75" customHeight="1" x14ac:dyDescent="0.3">
      <c r="A7" s="109" t="s">
        <v>82</v>
      </c>
      <c r="B7" s="115">
        <v>12671.131150000001</v>
      </c>
      <c r="C7" s="115">
        <v>2133.2240569499991</v>
      </c>
      <c r="D7" s="115">
        <f>+B7-C7</f>
        <v>10537.907093050002</v>
      </c>
      <c r="E7" s="108">
        <v>126.96</v>
      </c>
      <c r="F7" s="108"/>
      <c r="G7" s="122"/>
      <c r="H7" s="108"/>
      <c r="I7" s="115">
        <f>+((D7*10*0.4)*E7)/1000</f>
        <v>5351.5707381345128</v>
      </c>
      <c r="J7" s="109"/>
      <c r="K7" s="109"/>
      <c r="L7" s="115">
        <f>I7</f>
        <v>5351.5707381345128</v>
      </c>
      <c r="M7" s="115"/>
      <c r="N7" s="115"/>
      <c r="O7" s="115"/>
      <c r="P7" s="111"/>
      <c r="Q7" s="111"/>
      <c r="R7" s="111"/>
      <c r="S7" s="111"/>
      <c r="T7" s="111"/>
      <c r="U7" s="111"/>
      <c r="V7" s="111"/>
      <c r="W7" s="111"/>
      <c r="X7" s="111"/>
      <c r="Y7" s="111"/>
      <c r="Z7" s="111"/>
      <c r="AA7" s="111"/>
      <c r="AB7" s="111"/>
      <c r="AC7" s="111"/>
      <c r="AD7" s="111"/>
      <c r="AE7" s="111"/>
      <c r="AF7" s="111"/>
      <c r="AG7" s="111"/>
      <c r="AH7" s="111"/>
      <c r="AI7" s="111"/>
      <c r="AJ7" s="111"/>
      <c r="AK7" s="111"/>
      <c r="AL7" s="111"/>
      <c r="AM7" s="111"/>
      <c r="AN7" s="111"/>
      <c r="AO7" s="111"/>
      <c r="AP7" s="111"/>
      <c r="AQ7" s="111"/>
      <c r="AR7" s="111"/>
      <c r="AS7" s="111"/>
      <c r="AT7" s="111"/>
      <c r="AU7" s="111"/>
      <c r="AV7" s="111"/>
      <c r="AW7" s="111"/>
      <c r="AX7" s="111"/>
      <c r="AY7" s="111"/>
      <c r="AZ7" s="111"/>
      <c r="BA7" s="111"/>
      <c r="BB7" s="111"/>
      <c r="BC7" s="111"/>
      <c r="BD7" s="111"/>
      <c r="BE7" s="111"/>
      <c r="BF7" s="111"/>
      <c r="BG7" s="111"/>
      <c r="BH7" s="111"/>
      <c r="BI7" s="111"/>
      <c r="BJ7" s="111"/>
      <c r="BK7" s="111"/>
      <c r="BL7" s="111"/>
      <c r="BM7" s="111"/>
      <c r="BN7" s="111"/>
    </row>
    <row r="8" spans="1:68" ht="40.5" x14ac:dyDescent="0.3">
      <c r="A8" s="109" t="s">
        <v>83</v>
      </c>
      <c r="B8" s="115">
        <v>7770.7682499999992</v>
      </c>
      <c r="C8" s="115">
        <v>1118.9280283749999</v>
      </c>
      <c r="D8" s="115">
        <f>+B8-C8</f>
        <v>6651.8402216249997</v>
      </c>
      <c r="E8" s="108">
        <v>126.96</v>
      </c>
      <c r="F8" s="108"/>
      <c r="G8" s="122"/>
      <c r="H8" s="108"/>
      <c r="I8" s="115">
        <f>+((D8*10*0.08)*E8)/1000</f>
        <v>675.61410763000788</v>
      </c>
      <c r="J8" s="109"/>
      <c r="K8" s="109"/>
      <c r="L8" s="115">
        <f>I8</f>
        <v>675.61410763000788</v>
      </c>
      <c r="M8" s="115"/>
      <c r="N8" s="115"/>
      <c r="O8" s="115"/>
      <c r="P8" s="111"/>
      <c r="Q8" s="111"/>
      <c r="R8" s="111"/>
      <c r="S8" s="111"/>
      <c r="T8" s="111"/>
      <c r="U8" s="111"/>
      <c r="V8" s="111"/>
      <c r="W8" s="111"/>
      <c r="X8" s="111"/>
      <c r="Y8" s="111"/>
      <c r="Z8" s="111"/>
      <c r="AA8" s="111"/>
      <c r="AB8" s="111"/>
      <c r="AC8" s="111"/>
      <c r="AD8" s="111"/>
      <c r="AE8" s="111"/>
      <c r="AF8" s="111"/>
      <c r="AG8" s="111"/>
      <c r="AH8" s="111"/>
      <c r="AI8" s="111"/>
      <c r="AJ8" s="111"/>
      <c r="AK8" s="111"/>
      <c r="AL8" s="111"/>
      <c r="AM8" s="111"/>
      <c r="AN8" s="111"/>
      <c r="AO8" s="111"/>
      <c r="AP8" s="111"/>
      <c r="AQ8" s="111"/>
      <c r="AR8" s="111"/>
      <c r="AS8" s="111"/>
      <c r="AT8" s="111"/>
      <c r="AU8" s="111"/>
      <c r="AV8" s="111"/>
      <c r="AW8" s="111"/>
      <c r="AX8" s="111"/>
      <c r="AY8" s="111"/>
      <c r="AZ8" s="111"/>
      <c r="BA8" s="111"/>
      <c r="BB8" s="111"/>
      <c r="BC8" s="111"/>
      <c r="BD8" s="111"/>
      <c r="BE8" s="111"/>
      <c r="BF8" s="111"/>
      <c r="BG8" s="111"/>
      <c r="BH8" s="111"/>
      <c r="BI8" s="111"/>
      <c r="BJ8" s="111"/>
      <c r="BK8" s="111"/>
      <c r="BL8" s="111"/>
      <c r="BM8" s="111"/>
      <c r="BN8" s="111"/>
    </row>
    <row r="9" spans="1:68" ht="40.5" x14ac:dyDescent="0.3">
      <c r="A9" s="109" t="s">
        <v>320</v>
      </c>
      <c r="B9" s="115">
        <v>1179.0802000000001</v>
      </c>
      <c r="C9" s="115">
        <v>20.028096833333336</v>
      </c>
      <c r="D9" s="115">
        <f>+B9-C9</f>
        <v>1159.0521031666667</v>
      </c>
      <c r="E9" s="108">
        <v>126.96</v>
      </c>
      <c r="F9" s="108"/>
      <c r="G9" s="122"/>
      <c r="H9" s="108"/>
      <c r="I9" s="115">
        <f>+((D9*10*0.3)*E9)/1000</f>
        <v>441.45976505412</v>
      </c>
      <c r="J9" s="109"/>
      <c r="K9" s="109"/>
      <c r="L9" s="115">
        <f>I9</f>
        <v>441.45976505412</v>
      </c>
      <c r="M9" s="115"/>
      <c r="N9" s="115"/>
      <c r="O9" s="115"/>
      <c r="P9" s="111"/>
      <c r="Q9" s="111"/>
      <c r="R9" s="111"/>
      <c r="S9" s="111"/>
      <c r="T9" s="111"/>
      <c r="U9" s="111"/>
      <c r="V9" s="111"/>
      <c r="W9" s="111"/>
      <c r="X9" s="111"/>
      <c r="Y9" s="111"/>
      <c r="Z9" s="111"/>
      <c r="AA9" s="111"/>
      <c r="AB9" s="111"/>
      <c r="AC9" s="111"/>
      <c r="AD9" s="111"/>
      <c r="AE9" s="111"/>
      <c r="AF9" s="111"/>
      <c r="AG9" s="111"/>
      <c r="AH9" s="111"/>
      <c r="AI9" s="111"/>
      <c r="AJ9" s="111"/>
      <c r="AK9" s="111"/>
      <c r="AL9" s="111"/>
      <c r="AM9" s="111"/>
      <c r="AN9" s="111"/>
      <c r="AO9" s="111"/>
      <c r="AP9" s="111"/>
      <c r="AQ9" s="111"/>
      <c r="AR9" s="111"/>
      <c r="AS9" s="111"/>
      <c r="AT9" s="111"/>
      <c r="AU9" s="111"/>
      <c r="AV9" s="111"/>
      <c r="AW9" s="111"/>
      <c r="AX9" s="111"/>
      <c r="AY9" s="111"/>
      <c r="AZ9" s="111"/>
      <c r="BA9" s="111"/>
      <c r="BB9" s="111"/>
      <c r="BC9" s="111"/>
      <c r="BD9" s="111"/>
      <c r="BE9" s="111"/>
      <c r="BF9" s="111"/>
      <c r="BG9" s="111"/>
      <c r="BH9" s="111"/>
      <c r="BI9" s="111"/>
      <c r="BJ9" s="111"/>
      <c r="BK9" s="111"/>
      <c r="BL9" s="111"/>
      <c r="BM9" s="111"/>
      <c r="BN9" s="111"/>
    </row>
    <row r="10" spans="1:68" ht="62.65" customHeight="1" x14ac:dyDescent="0.35">
      <c r="A10" s="112" t="s">
        <v>84</v>
      </c>
      <c r="B10" s="116">
        <f>B11+B12+B13+B14</f>
        <v>16319.04</v>
      </c>
      <c r="C10" s="116">
        <f>C11+C12+C13+C14</f>
        <v>698.46000000000015</v>
      </c>
      <c r="D10" s="116">
        <f>D11+D12+D13+D14</f>
        <v>15620.580000000002</v>
      </c>
      <c r="E10" s="115"/>
      <c r="F10" s="115"/>
      <c r="G10" s="107"/>
      <c r="H10" s="115"/>
      <c r="I10" s="110">
        <f>+ROUND(I11+I12+I13+I14,0)</f>
        <v>1647</v>
      </c>
      <c r="J10" s="109"/>
      <c r="K10" s="109"/>
      <c r="L10" s="110">
        <f>+ROUND(L11+L12+L13+L14,0)</f>
        <v>1647</v>
      </c>
      <c r="M10" s="110">
        <f>L10</f>
        <v>1647</v>
      </c>
      <c r="N10" s="110"/>
      <c r="O10" s="110"/>
      <c r="P10" s="111"/>
      <c r="Q10" s="111"/>
      <c r="R10" s="111"/>
      <c r="S10" s="111"/>
      <c r="T10" s="111"/>
      <c r="U10" s="111"/>
      <c r="V10" s="111"/>
      <c r="W10" s="111"/>
      <c r="X10" s="111"/>
      <c r="Y10" s="111"/>
      <c r="Z10" s="111"/>
      <c r="AA10" s="111"/>
      <c r="AB10" s="111"/>
      <c r="AC10" s="111"/>
      <c r="AD10" s="111"/>
      <c r="AE10" s="111"/>
      <c r="AF10" s="111"/>
      <c r="AG10" s="111"/>
      <c r="AH10" s="111"/>
      <c r="AI10" s="111"/>
      <c r="AJ10" s="111"/>
      <c r="AK10" s="111"/>
      <c r="AL10" s="111"/>
      <c r="AM10" s="111"/>
      <c r="AN10" s="111"/>
      <c r="AO10" s="111"/>
      <c r="AP10" s="111"/>
      <c r="AQ10" s="111"/>
      <c r="AR10" s="111"/>
      <c r="AS10" s="111"/>
      <c r="AT10" s="111"/>
      <c r="AU10" s="111"/>
      <c r="AV10" s="111"/>
      <c r="AW10" s="111"/>
      <c r="AX10" s="111"/>
      <c r="AY10" s="111"/>
      <c r="AZ10" s="111"/>
      <c r="BA10" s="111"/>
      <c r="BB10" s="111"/>
      <c r="BC10" s="111"/>
      <c r="BD10" s="111"/>
      <c r="BE10" s="111"/>
      <c r="BF10" s="111"/>
      <c r="BG10" s="111"/>
      <c r="BH10" s="111"/>
      <c r="BI10" s="111"/>
      <c r="BJ10" s="111"/>
      <c r="BK10" s="111"/>
      <c r="BL10" s="111"/>
      <c r="BM10" s="111"/>
      <c r="BN10" s="111"/>
    </row>
    <row r="11" spans="1:68" ht="22.5" x14ac:dyDescent="0.3">
      <c r="A11" s="109" t="s">
        <v>85</v>
      </c>
      <c r="B11" s="115">
        <v>6712.8</v>
      </c>
      <c r="C11" s="115">
        <v>520.1</v>
      </c>
      <c r="D11" s="115">
        <f>+B11-C11</f>
        <v>6192.7</v>
      </c>
      <c r="E11" s="108">
        <v>0.01</v>
      </c>
      <c r="F11" s="108"/>
      <c r="G11" s="122"/>
      <c r="H11" s="108"/>
      <c r="I11" s="115">
        <f>+(D11*10*E11)/1000</f>
        <v>0.61926999999999999</v>
      </c>
      <c r="J11" s="109"/>
      <c r="K11" s="109"/>
      <c r="L11" s="115">
        <f>I11</f>
        <v>0.61926999999999999</v>
      </c>
      <c r="M11" s="115"/>
      <c r="N11" s="115"/>
      <c r="O11" s="115"/>
      <c r="P11" s="111"/>
      <c r="Q11" s="111"/>
      <c r="R11" s="111"/>
      <c r="S11" s="111"/>
      <c r="T11" s="111"/>
      <c r="U11" s="111"/>
      <c r="V11" s="111"/>
      <c r="W11" s="111"/>
      <c r="X11" s="111"/>
      <c r="Y11" s="111"/>
      <c r="Z11" s="111"/>
      <c r="AA11" s="111"/>
      <c r="AB11" s="111"/>
      <c r="AC11" s="111"/>
      <c r="AD11" s="111"/>
      <c r="AE11" s="111"/>
      <c r="AF11" s="111"/>
      <c r="AG11" s="111"/>
      <c r="AH11" s="111"/>
      <c r="AI11" s="111"/>
      <c r="AJ11" s="111"/>
      <c r="AK11" s="111"/>
      <c r="AL11" s="111"/>
      <c r="AM11" s="111"/>
      <c r="AN11" s="111"/>
      <c r="AO11" s="111"/>
      <c r="AP11" s="111"/>
      <c r="AQ11" s="111"/>
      <c r="AR11" s="111"/>
      <c r="AS11" s="111"/>
      <c r="AT11" s="111"/>
      <c r="AU11" s="111"/>
      <c r="AV11" s="111"/>
      <c r="AW11" s="111"/>
      <c r="AX11" s="111"/>
      <c r="AY11" s="111"/>
      <c r="AZ11" s="111"/>
      <c r="BA11" s="111"/>
      <c r="BB11" s="111"/>
      <c r="BC11" s="111"/>
      <c r="BD11" s="111"/>
      <c r="BE11" s="111"/>
      <c r="BF11" s="111"/>
      <c r="BG11" s="111"/>
      <c r="BH11" s="111"/>
      <c r="BI11" s="111"/>
      <c r="BJ11" s="111"/>
      <c r="BK11" s="111"/>
      <c r="BL11" s="111"/>
      <c r="BM11" s="111"/>
      <c r="BN11" s="111"/>
    </row>
    <row r="12" spans="1:68" ht="22.5" x14ac:dyDescent="0.3">
      <c r="A12" s="109" t="s">
        <v>86</v>
      </c>
      <c r="B12" s="115">
        <v>3927.53</v>
      </c>
      <c r="C12" s="115">
        <v>112.22</v>
      </c>
      <c r="D12" s="115">
        <f>+B12-C12</f>
        <v>3815.3100000000004</v>
      </c>
      <c r="E12" s="108">
        <v>11.65</v>
      </c>
      <c r="F12" s="108"/>
      <c r="G12" s="122"/>
      <c r="H12" s="108"/>
      <c r="I12" s="115">
        <f>+(D12*10*E12)/1000</f>
        <v>444.4836150000001</v>
      </c>
      <c r="J12" s="109"/>
      <c r="K12" s="109"/>
      <c r="L12" s="115">
        <f>I12</f>
        <v>444.4836150000001</v>
      </c>
      <c r="M12" s="115"/>
      <c r="N12" s="115"/>
      <c r="O12" s="115"/>
      <c r="P12" s="111"/>
      <c r="Q12" s="111"/>
      <c r="R12" s="111"/>
      <c r="S12" s="111"/>
      <c r="T12" s="111"/>
      <c r="U12" s="111"/>
      <c r="V12" s="111"/>
      <c r="W12" s="111"/>
      <c r="X12" s="111"/>
      <c r="Y12" s="111"/>
      <c r="Z12" s="111"/>
      <c r="AA12" s="111"/>
      <c r="AB12" s="111"/>
      <c r="AC12" s="111"/>
      <c r="AD12" s="111"/>
      <c r="AE12" s="111"/>
      <c r="AF12" s="111"/>
      <c r="AG12" s="111"/>
      <c r="AH12" s="111"/>
      <c r="AI12" s="111"/>
      <c r="AJ12" s="111"/>
      <c r="AK12" s="111"/>
      <c r="AL12" s="111"/>
      <c r="AM12" s="111"/>
      <c r="AN12" s="111"/>
      <c r="AO12" s="111"/>
      <c r="AP12" s="111"/>
      <c r="AQ12" s="111"/>
      <c r="AR12" s="111"/>
      <c r="AS12" s="111"/>
      <c r="AT12" s="111"/>
      <c r="AU12" s="111"/>
      <c r="AV12" s="111"/>
      <c r="AW12" s="111"/>
      <c r="AX12" s="111"/>
      <c r="AY12" s="111"/>
      <c r="AZ12" s="111"/>
      <c r="BA12" s="111"/>
      <c r="BB12" s="111"/>
      <c r="BC12" s="111"/>
      <c r="BD12" s="111"/>
      <c r="BE12" s="111"/>
      <c r="BF12" s="111"/>
      <c r="BG12" s="111"/>
      <c r="BH12" s="111"/>
      <c r="BI12" s="111"/>
      <c r="BJ12" s="111"/>
      <c r="BK12" s="111"/>
      <c r="BL12" s="111"/>
      <c r="BM12" s="111"/>
      <c r="BN12" s="111"/>
    </row>
    <row r="13" spans="1:68" ht="40.5" x14ac:dyDescent="0.3">
      <c r="A13" s="109" t="s">
        <v>87</v>
      </c>
      <c r="B13" s="115">
        <v>2308.1</v>
      </c>
      <c r="C13" s="115">
        <v>10.07</v>
      </c>
      <c r="D13" s="115">
        <f>+B13-C13</f>
        <v>2298.0299999999997</v>
      </c>
      <c r="E13" s="108">
        <v>126.96</v>
      </c>
      <c r="F13" s="108"/>
      <c r="G13" s="122"/>
      <c r="H13" s="108"/>
      <c r="I13" s="115">
        <f>+(D13*10*E13)*0.4/1000</f>
        <v>1167.0315551999997</v>
      </c>
      <c r="J13" s="109"/>
      <c r="K13" s="109"/>
      <c r="L13" s="115">
        <f>I13</f>
        <v>1167.0315551999997</v>
      </c>
      <c r="M13" s="115"/>
      <c r="N13" s="115"/>
      <c r="O13" s="115"/>
      <c r="P13" s="111"/>
      <c r="Q13" s="111"/>
      <c r="R13" s="111"/>
      <c r="S13" s="111"/>
      <c r="T13" s="111"/>
      <c r="U13" s="111"/>
      <c r="V13" s="111"/>
      <c r="W13" s="111"/>
      <c r="X13" s="111"/>
      <c r="Y13" s="111"/>
      <c r="Z13" s="111"/>
      <c r="AA13" s="111"/>
      <c r="AB13" s="111"/>
      <c r="AC13" s="111"/>
      <c r="AD13" s="111"/>
      <c r="AE13" s="111"/>
      <c r="AF13" s="111"/>
      <c r="AG13" s="111"/>
      <c r="AH13" s="111"/>
      <c r="AI13" s="111"/>
      <c r="AJ13" s="111"/>
      <c r="AK13" s="111"/>
      <c r="AL13" s="111"/>
      <c r="AM13" s="111"/>
      <c r="AN13" s="111"/>
      <c r="AO13" s="111"/>
      <c r="AP13" s="111"/>
      <c r="AQ13" s="111"/>
      <c r="AR13" s="111"/>
      <c r="AS13" s="111"/>
      <c r="AT13" s="111"/>
      <c r="AU13" s="111"/>
      <c r="AV13" s="111"/>
      <c r="AW13" s="111"/>
      <c r="AX13" s="111"/>
      <c r="AY13" s="111"/>
      <c r="AZ13" s="111"/>
      <c r="BA13" s="111"/>
      <c r="BB13" s="111"/>
      <c r="BC13" s="111"/>
      <c r="BD13" s="111"/>
      <c r="BE13" s="111"/>
      <c r="BF13" s="111"/>
      <c r="BG13" s="111"/>
      <c r="BH13" s="111"/>
      <c r="BI13" s="111"/>
      <c r="BJ13" s="111"/>
      <c r="BK13" s="111"/>
      <c r="BL13" s="111"/>
      <c r="BM13" s="111"/>
      <c r="BN13" s="111"/>
    </row>
    <row r="14" spans="1:68" ht="40.5" x14ac:dyDescent="0.3">
      <c r="A14" s="109" t="s">
        <v>576</v>
      </c>
      <c r="B14" s="115">
        <v>3370.61</v>
      </c>
      <c r="C14" s="115">
        <v>56.07</v>
      </c>
      <c r="D14" s="115">
        <f>+B14-C14</f>
        <v>3314.54</v>
      </c>
      <c r="E14" s="108">
        <v>1.06</v>
      </c>
      <c r="F14" s="108"/>
      <c r="G14" s="122"/>
      <c r="H14" s="108"/>
      <c r="I14" s="115">
        <f>+(D14*10*E14)/1000</f>
        <v>35.134124</v>
      </c>
      <c r="J14" s="109"/>
      <c r="K14" s="109"/>
      <c r="L14" s="115">
        <f>I14</f>
        <v>35.134124</v>
      </c>
      <c r="M14" s="115"/>
      <c r="N14" s="115"/>
      <c r="O14" s="115"/>
      <c r="P14" s="111"/>
      <c r="Q14" s="111"/>
      <c r="R14" s="111"/>
      <c r="S14" s="111"/>
      <c r="T14" s="111"/>
      <c r="U14" s="111"/>
      <c r="V14" s="111"/>
      <c r="W14" s="111"/>
      <c r="X14" s="111"/>
      <c r="Y14" s="111"/>
      <c r="Z14" s="111"/>
      <c r="AA14" s="111"/>
      <c r="AB14" s="111"/>
      <c r="AC14" s="111"/>
      <c r="AD14" s="111"/>
      <c r="AE14" s="111"/>
      <c r="AF14" s="111"/>
      <c r="AG14" s="111"/>
      <c r="AH14" s="111"/>
      <c r="AI14" s="111"/>
      <c r="AJ14" s="111"/>
      <c r="AK14" s="111"/>
      <c r="AL14" s="111"/>
      <c r="AM14" s="111"/>
      <c r="AN14" s="111"/>
      <c r="AO14" s="111"/>
      <c r="AP14" s="111"/>
      <c r="AQ14" s="111"/>
      <c r="AR14" s="111"/>
      <c r="AS14" s="111"/>
      <c r="AT14" s="111"/>
      <c r="AU14" s="111"/>
      <c r="AV14" s="111"/>
      <c r="AW14" s="111"/>
      <c r="AX14" s="111"/>
      <c r="AY14" s="111"/>
      <c r="AZ14" s="111"/>
      <c r="BA14" s="111"/>
      <c r="BB14" s="111"/>
      <c r="BC14" s="111"/>
      <c r="BD14" s="111"/>
      <c r="BE14" s="111"/>
      <c r="BF14" s="111"/>
      <c r="BG14" s="111"/>
      <c r="BH14" s="111"/>
      <c r="BI14" s="111"/>
      <c r="BJ14" s="111"/>
      <c r="BK14" s="111"/>
      <c r="BL14" s="111"/>
      <c r="BM14" s="111"/>
      <c r="BN14" s="111"/>
    </row>
    <row r="15" spans="1:68" ht="66.75" customHeight="1" x14ac:dyDescent="0.35">
      <c r="A15" s="112" t="s">
        <v>88</v>
      </c>
      <c r="B15" s="116">
        <f>SUM(B16:B18)</f>
        <v>1482.8899999999999</v>
      </c>
      <c r="C15" s="116">
        <f>SUM(C16:C18)</f>
        <v>119.91</v>
      </c>
      <c r="D15" s="116">
        <f>SUM(D16:D18)</f>
        <v>1362.98</v>
      </c>
      <c r="E15" s="115"/>
      <c r="F15" s="115"/>
      <c r="G15" s="107"/>
      <c r="H15" s="115"/>
      <c r="I15" s="110">
        <f>ROUND(SUM(I16:I18),0)</f>
        <v>159</v>
      </c>
      <c r="J15" s="109"/>
      <c r="K15" s="109"/>
      <c r="L15" s="110">
        <f>ROUND(SUM(L16:L18),0)</f>
        <v>159</v>
      </c>
      <c r="M15" s="110">
        <f>L15</f>
        <v>159</v>
      </c>
      <c r="N15" s="110"/>
      <c r="O15" s="110"/>
      <c r="P15" s="111"/>
      <c r="Q15" s="111"/>
      <c r="R15" s="111"/>
      <c r="S15" s="111"/>
      <c r="T15" s="111"/>
      <c r="U15" s="111"/>
      <c r="V15" s="111"/>
      <c r="W15" s="111"/>
      <c r="X15" s="111"/>
      <c r="Y15" s="111"/>
      <c r="Z15" s="111"/>
      <c r="AA15" s="111"/>
      <c r="AB15" s="111"/>
      <c r="AC15" s="111"/>
      <c r="AD15" s="111"/>
      <c r="AE15" s="111"/>
      <c r="AF15" s="111"/>
      <c r="AG15" s="111"/>
      <c r="AH15" s="111"/>
      <c r="AI15" s="111"/>
      <c r="AJ15" s="111"/>
      <c r="AK15" s="111"/>
      <c r="AL15" s="111"/>
      <c r="AM15" s="111"/>
      <c r="AN15" s="111"/>
      <c r="AO15" s="111"/>
      <c r="AP15" s="111"/>
      <c r="AQ15" s="111"/>
      <c r="AR15" s="111"/>
      <c r="AS15" s="111"/>
      <c r="AT15" s="111"/>
      <c r="AU15" s="111"/>
      <c r="AV15" s="111"/>
      <c r="AW15" s="111"/>
      <c r="AX15" s="111"/>
      <c r="AY15" s="111"/>
      <c r="AZ15" s="111"/>
      <c r="BA15" s="111"/>
      <c r="BB15" s="111"/>
      <c r="BC15" s="111"/>
      <c r="BD15" s="111"/>
      <c r="BE15" s="111"/>
      <c r="BF15" s="111"/>
      <c r="BG15" s="111"/>
      <c r="BH15" s="111"/>
      <c r="BI15" s="111"/>
      <c r="BJ15" s="111"/>
      <c r="BK15" s="111"/>
      <c r="BL15" s="111"/>
      <c r="BM15" s="111"/>
      <c r="BN15" s="111"/>
    </row>
    <row r="16" spans="1:68" s="117" customFormat="1" ht="38.25" customHeight="1" x14ac:dyDescent="0.3">
      <c r="A16" s="109" t="s">
        <v>89</v>
      </c>
      <c r="B16" s="115">
        <v>650.5</v>
      </c>
      <c r="C16" s="115">
        <v>50.4</v>
      </c>
      <c r="D16" s="115">
        <f t="shared" ref="D16:D22" si="0">+B16-C16</f>
        <v>600.1</v>
      </c>
      <c r="E16" s="108">
        <v>8.02</v>
      </c>
      <c r="F16" s="108"/>
      <c r="G16" s="122"/>
      <c r="H16" s="108"/>
      <c r="I16" s="115">
        <f>+(D16*10*E16)/1000</f>
        <v>48.128019999999999</v>
      </c>
      <c r="J16" s="109"/>
      <c r="K16" s="109"/>
      <c r="L16" s="115">
        <f>I16</f>
        <v>48.128019999999999</v>
      </c>
      <c r="M16" s="115"/>
      <c r="N16" s="115"/>
      <c r="O16" s="115"/>
      <c r="P16" s="118"/>
      <c r="Q16" s="118"/>
      <c r="R16" s="118"/>
      <c r="S16" s="118"/>
      <c r="T16" s="118"/>
      <c r="U16" s="118"/>
      <c r="V16" s="118"/>
      <c r="W16" s="118"/>
      <c r="X16" s="118"/>
      <c r="Y16" s="118"/>
      <c r="Z16" s="118"/>
      <c r="AA16" s="118"/>
      <c r="AB16" s="118"/>
      <c r="AC16" s="118"/>
      <c r="AD16" s="118"/>
      <c r="AE16" s="118"/>
      <c r="AF16" s="118"/>
      <c r="AG16" s="118"/>
      <c r="AH16" s="118"/>
      <c r="AI16" s="118"/>
      <c r="AJ16" s="118"/>
      <c r="AK16" s="118"/>
      <c r="AL16" s="118"/>
      <c r="AM16" s="118"/>
      <c r="AN16" s="118"/>
      <c r="AO16" s="118"/>
      <c r="AP16" s="118"/>
      <c r="AQ16" s="118"/>
      <c r="AR16" s="118"/>
      <c r="AS16" s="118"/>
      <c r="AT16" s="118"/>
      <c r="AU16" s="118"/>
      <c r="AV16" s="118"/>
      <c r="AW16" s="118"/>
      <c r="AX16" s="118"/>
      <c r="AY16" s="118"/>
      <c r="AZ16" s="118"/>
      <c r="BA16" s="118"/>
      <c r="BB16" s="118"/>
      <c r="BC16" s="118"/>
      <c r="BD16" s="118"/>
      <c r="BE16" s="118"/>
      <c r="BF16" s="118"/>
      <c r="BG16" s="118"/>
      <c r="BH16" s="118"/>
      <c r="BI16" s="118"/>
      <c r="BJ16" s="118"/>
      <c r="BK16" s="118"/>
      <c r="BL16" s="118"/>
      <c r="BM16" s="118"/>
      <c r="BN16" s="118"/>
    </row>
    <row r="17" spans="1:69" s="117" customFormat="1" ht="22.5" x14ac:dyDescent="0.3">
      <c r="A17" s="109" t="s">
        <v>90</v>
      </c>
      <c r="B17" s="115">
        <v>468</v>
      </c>
      <c r="C17" s="115">
        <v>41.8</v>
      </c>
      <c r="D17" s="115">
        <f t="shared" si="0"/>
        <v>426.2</v>
      </c>
      <c r="E17" s="108">
        <v>8.02</v>
      </c>
      <c r="F17" s="108"/>
      <c r="G17" s="122"/>
      <c r="H17" s="108"/>
      <c r="I17" s="115">
        <f>+(D17*10*E17)/1000</f>
        <v>34.181239999999995</v>
      </c>
      <c r="J17" s="109"/>
      <c r="K17" s="109"/>
      <c r="L17" s="115">
        <f>I17</f>
        <v>34.181239999999995</v>
      </c>
      <c r="M17" s="115"/>
      <c r="N17" s="115"/>
      <c r="O17" s="115"/>
      <c r="P17" s="118"/>
      <c r="Q17" s="118"/>
      <c r="R17" s="118"/>
      <c r="S17" s="118"/>
      <c r="T17" s="118"/>
      <c r="U17" s="118"/>
      <c r="V17" s="118"/>
      <c r="W17" s="118"/>
      <c r="X17" s="118"/>
      <c r="Y17" s="118"/>
      <c r="Z17" s="118"/>
      <c r="AA17" s="118"/>
      <c r="AB17" s="118"/>
      <c r="AC17" s="118"/>
      <c r="AD17" s="118"/>
      <c r="AE17" s="118"/>
      <c r="AF17" s="118"/>
      <c r="AG17" s="118"/>
      <c r="AH17" s="118"/>
      <c r="AI17" s="118"/>
      <c r="AJ17" s="118"/>
      <c r="AK17" s="118"/>
      <c r="AL17" s="118"/>
      <c r="AM17" s="118"/>
      <c r="AN17" s="118"/>
      <c r="AO17" s="118"/>
      <c r="AP17" s="118"/>
      <c r="AQ17" s="118"/>
      <c r="AR17" s="118"/>
      <c r="AS17" s="118"/>
      <c r="AT17" s="118"/>
      <c r="AU17" s="118"/>
      <c r="AV17" s="118"/>
      <c r="AW17" s="118"/>
      <c r="AX17" s="118"/>
      <c r="AY17" s="118"/>
      <c r="AZ17" s="118"/>
      <c r="BA17" s="118"/>
      <c r="BB17" s="118"/>
      <c r="BC17" s="118"/>
      <c r="BD17" s="118"/>
      <c r="BE17" s="118"/>
      <c r="BF17" s="118"/>
      <c r="BG17" s="118"/>
      <c r="BH17" s="118"/>
      <c r="BI17" s="118"/>
      <c r="BJ17" s="118"/>
      <c r="BK17" s="118"/>
      <c r="BL17" s="118"/>
      <c r="BM17" s="118"/>
      <c r="BN17" s="118"/>
    </row>
    <row r="18" spans="1:69" s="117" customFormat="1" ht="92.25" customHeight="1" x14ac:dyDescent="0.3">
      <c r="A18" s="109" t="s">
        <v>91</v>
      </c>
      <c r="B18" s="115">
        <v>364.39</v>
      </c>
      <c r="C18" s="115">
        <v>27.71</v>
      </c>
      <c r="D18" s="115">
        <f t="shared" si="0"/>
        <v>336.68</v>
      </c>
      <c r="E18" s="108">
        <v>126.96</v>
      </c>
      <c r="F18" s="108"/>
      <c r="G18" s="122"/>
      <c r="H18" s="108"/>
      <c r="I18" s="115">
        <f>+((D18*10*0.18)*E18)/1000</f>
        <v>76.940807039999996</v>
      </c>
      <c r="J18" s="109"/>
      <c r="K18" s="109"/>
      <c r="L18" s="115">
        <f>I18</f>
        <v>76.940807039999996</v>
      </c>
      <c r="M18" s="115"/>
      <c r="N18" s="115"/>
      <c r="O18" s="115"/>
      <c r="P18" s="118"/>
      <c r="Q18" s="118"/>
      <c r="R18" s="118"/>
      <c r="S18" s="118"/>
      <c r="T18" s="118"/>
      <c r="U18" s="118"/>
      <c r="V18" s="118"/>
      <c r="W18" s="118"/>
      <c r="X18" s="118"/>
      <c r="Y18" s="118"/>
      <c r="Z18" s="118"/>
      <c r="AA18" s="118"/>
      <c r="AB18" s="118"/>
      <c r="AC18" s="118"/>
      <c r="AD18" s="118"/>
      <c r="AE18" s="118"/>
      <c r="AF18" s="118"/>
      <c r="AG18" s="118"/>
      <c r="AH18" s="118"/>
      <c r="AI18" s="118"/>
      <c r="AJ18" s="118"/>
      <c r="AK18" s="118"/>
      <c r="AL18" s="118"/>
      <c r="AM18" s="118"/>
      <c r="AN18" s="118"/>
      <c r="AO18" s="118"/>
      <c r="AP18" s="118"/>
      <c r="AQ18" s="118"/>
      <c r="AR18" s="118"/>
      <c r="AS18" s="118"/>
      <c r="AT18" s="118"/>
      <c r="AU18" s="118"/>
      <c r="AV18" s="118"/>
      <c r="AW18" s="118"/>
      <c r="AX18" s="118"/>
      <c r="AY18" s="118"/>
      <c r="AZ18" s="118"/>
      <c r="BA18" s="118"/>
      <c r="BB18" s="118"/>
      <c r="BC18" s="118"/>
      <c r="BD18" s="118"/>
      <c r="BE18" s="118"/>
      <c r="BF18" s="118"/>
      <c r="BG18" s="118"/>
      <c r="BH18" s="118"/>
      <c r="BI18" s="118"/>
      <c r="BJ18" s="118"/>
      <c r="BK18" s="118"/>
      <c r="BL18" s="118"/>
      <c r="BM18" s="118"/>
      <c r="BN18" s="118"/>
    </row>
    <row r="19" spans="1:69" s="409" customFormat="1" ht="22.5" x14ac:dyDescent="0.3">
      <c r="A19" s="112" t="s">
        <v>92</v>
      </c>
      <c r="B19" s="107">
        <v>177000</v>
      </c>
      <c r="C19" s="107">
        <v>12700</v>
      </c>
      <c r="D19" s="107">
        <f t="shared" si="0"/>
        <v>164300</v>
      </c>
      <c r="E19" s="108">
        <v>2.78</v>
      </c>
      <c r="F19" s="108"/>
      <c r="G19" s="122"/>
      <c r="H19" s="108"/>
      <c r="I19" s="115">
        <f>+(D19*10*E19)/1000</f>
        <v>4567.54</v>
      </c>
      <c r="J19" s="109"/>
      <c r="K19" s="109"/>
      <c r="L19" s="110">
        <f>ROUND(I19,0)</f>
        <v>4568</v>
      </c>
      <c r="M19" s="110">
        <f>L19</f>
        <v>4568</v>
      </c>
      <c r="N19" s="110"/>
      <c r="O19" s="110"/>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1"/>
      <c r="AN19" s="111"/>
      <c r="AO19" s="111"/>
      <c r="AP19" s="111"/>
      <c r="AQ19" s="111"/>
      <c r="AR19" s="111"/>
      <c r="AS19" s="111"/>
      <c r="AT19" s="111"/>
      <c r="AU19" s="111"/>
      <c r="AV19" s="111"/>
      <c r="AW19" s="111"/>
      <c r="AX19" s="111"/>
      <c r="AY19" s="111"/>
      <c r="AZ19" s="111"/>
      <c r="BA19" s="111"/>
      <c r="BB19" s="111"/>
      <c r="BC19" s="111"/>
      <c r="BD19" s="111"/>
      <c r="BE19" s="111"/>
      <c r="BF19" s="111"/>
      <c r="BG19" s="111"/>
      <c r="BH19" s="111"/>
      <c r="BI19" s="111"/>
      <c r="BJ19" s="111"/>
      <c r="BK19" s="111"/>
      <c r="BL19" s="111"/>
      <c r="BM19" s="111"/>
      <c r="BN19" s="111"/>
    </row>
    <row r="20" spans="1:69" s="409" customFormat="1" ht="22.5" x14ac:dyDescent="0.3">
      <c r="A20" s="112" t="s">
        <v>321</v>
      </c>
      <c r="B20" s="107"/>
      <c r="C20" s="107"/>
      <c r="D20" s="107"/>
      <c r="E20" s="108"/>
      <c r="F20" s="108"/>
      <c r="G20" s="122"/>
      <c r="H20" s="108"/>
      <c r="I20" s="115"/>
      <c r="J20" s="109"/>
      <c r="K20" s="109"/>
      <c r="L20" s="110">
        <f>+L26+L29</f>
        <v>53674</v>
      </c>
      <c r="M20" s="110">
        <f>L20</f>
        <v>53674</v>
      </c>
      <c r="N20" s="110"/>
      <c r="O20" s="110"/>
      <c r="P20" s="111"/>
      <c r="Q20" s="111"/>
      <c r="R20" s="111"/>
      <c r="S20" s="111"/>
      <c r="T20" s="111"/>
      <c r="U20" s="111"/>
      <c r="V20" s="111"/>
      <c r="W20" s="111"/>
      <c r="X20" s="111"/>
      <c r="Y20" s="111"/>
      <c r="Z20" s="111"/>
      <c r="AA20" s="111"/>
      <c r="AB20" s="111"/>
      <c r="AC20" s="111"/>
      <c r="AD20" s="111"/>
      <c r="AE20" s="111"/>
      <c r="AF20" s="111"/>
      <c r="AG20" s="111"/>
      <c r="AH20" s="111"/>
      <c r="AI20" s="111"/>
      <c r="AJ20" s="111"/>
      <c r="AK20" s="111"/>
      <c r="AL20" s="111"/>
      <c r="AM20" s="111"/>
      <c r="AN20" s="111"/>
      <c r="AO20" s="111"/>
      <c r="AP20" s="111"/>
      <c r="AQ20" s="111"/>
      <c r="AR20" s="111"/>
      <c r="AS20" s="111"/>
      <c r="AT20" s="111"/>
      <c r="AU20" s="111"/>
      <c r="AV20" s="111"/>
      <c r="AW20" s="111"/>
      <c r="AX20" s="111"/>
      <c r="AY20" s="111"/>
      <c r="AZ20" s="111"/>
      <c r="BA20" s="111"/>
      <c r="BB20" s="111"/>
      <c r="BC20" s="111"/>
      <c r="BD20" s="111"/>
      <c r="BE20" s="111"/>
      <c r="BF20" s="111"/>
      <c r="BG20" s="111"/>
      <c r="BH20" s="111"/>
      <c r="BI20" s="111"/>
      <c r="BJ20" s="111"/>
      <c r="BK20" s="111"/>
      <c r="BL20" s="111"/>
      <c r="BM20" s="111"/>
      <c r="BN20" s="111"/>
    </row>
    <row r="21" spans="1:69" ht="57.6" customHeight="1" x14ac:dyDescent="0.35">
      <c r="A21" s="112" t="s">
        <v>322</v>
      </c>
      <c r="B21" s="115">
        <f>B26</f>
        <v>50647</v>
      </c>
      <c r="C21" s="115">
        <f>C26</f>
        <v>20800</v>
      </c>
      <c r="D21" s="115">
        <f>+B21-C21</f>
        <v>29847</v>
      </c>
      <c r="E21" s="127"/>
      <c r="F21" s="127"/>
      <c r="G21" s="122"/>
      <c r="H21" s="115"/>
      <c r="I21" s="115">
        <f>+I22+I24</f>
        <v>38991.225389999992</v>
      </c>
      <c r="J21" s="115"/>
      <c r="K21" s="115">
        <f>+K22+K24</f>
        <v>10731.852343480319</v>
      </c>
      <c r="L21" s="115">
        <f>ROUND(I21+K21,0)</f>
        <v>49723</v>
      </c>
      <c r="M21" s="110"/>
      <c r="N21" s="110"/>
      <c r="O21" s="110"/>
      <c r="P21" s="111"/>
      <c r="Q21" s="111"/>
      <c r="R21" s="111"/>
      <c r="S21" s="111"/>
      <c r="T21" s="111"/>
      <c r="U21" s="111"/>
      <c r="V21" s="111"/>
      <c r="W21" s="111"/>
      <c r="X21" s="111"/>
      <c r="Y21" s="111"/>
      <c r="Z21" s="111"/>
      <c r="AA21" s="111"/>
      <c r="AB21" s="111"/>
      <c r="AC21" s="111"/>
      <c r="AD21" s="111"/>
      <c r="AE21" s="111"/>
      <c r="AF21" s="111"/>
      <c r="AG21" s="111"/>
      <c r="AH21" s="111"/>
      <c r="AI21" s="111"/>
      <c r="AJ21" s="111"/>
      <c r="AK21" s="111"/>
      <c r="AL21" s="111"/>
      <c r="AM21" s="111"/>
      <c r="AN21" s="111"/>
      <c r="AO21" s="111"/>
      <c r="AP21" s="111"/>
      <c r="AQ21" s="111"/>
      <c r="AR21" s="111"/>
      <c r="AS21" s="111"/>
      <c r="AT21" s="111"/>
      <c r="AU21" s="111"/>
      <c r="AV21" s="111"/>
      <c r="AW21" s="111"/>
      <c r="AX21" s="111"/>
      <c r="AY21" s="111"/>
      <c r="AZ21" s="111"/>
      <c r="BA21" s="111"/>
      <c r="BB21" s="111"/>
      <c r="BC21" s="111"/>
      <c r="BD21" s="111"/>
      <c r="BE21" s="111"/>
      <c r="BF21" s="111"/>
      <c r="BG21" s="111"/>
      <c r="BH21" s="111"/>
      <c r="BI21" s="111"/>
      <c r="BJ21" s="111"/>
      <c r="BK21" s="111"/>
      <c r="BL21" s="111"/>
      <c r="BM21" s="111"/>
      <c r="BN21" s="111"/>
      <c r="BO21" s="119" t="e">
        <f>+#REF!/G22*100</f>
        <v>#REF!</v>
      </c>
      <c r="BP21" s="120" t="e">
        <f>+BO21-#REF!</f>
        <v>#REF!</v>
      </c>
      <c r="BQ21" s="120" t="e">
        <f>+BP21-#REF!</f>
        <v>#REF!</v>
      </c>
    </row>
    <row r="22" spans="1:69" s="123" customFormat="1" ht="22.5" x14ac:dyDescent="0.3">
      <c r="A22" s="109" t="s">
        <v>93</v>
      </c>
      <c r="B22" s="115">
        <v>358.16400000000431</v>
      </c>
      <c r="C22" s="115">
        <v>0</v>
      </c>
      <c r="D22" s="115">
        <f t="shared" si="0"/>
        <v>358.16400000000431</v>
      </c>
      <c r="E22" s="108">
        <v>1306.3699999999999</v>
      </c>
      <c r="F22" s="408"/>
      <c r="G22" s="122"/>
      <c r="H22" s="108"/>
      <c r="I22" s="115">
        <f>+D22*E22/1000</f>
        <v>467.89470468000559</v>
      </c>
      <c r="J22" s="121">
        <v>0.12</v>
      </c>
      <c r="K22" s="115">
        <f>+J23/20*D22/100*12</f>
        <v>98.829195379201167</v>
      </c>
      <c r="L22" s="115">
        <f>+K22+I22</f>
        <v>566.7239000592067</v>
      </c>
      <c r="M22" s="110"/>
      <c r="N22" s="110"/>
      <c r="O22" s="110"/>
      <c r="P22" s="697"/>
      <c r="Q22" s="697"/>
      <c r="R22" s="697"/>
      <c r="S22" s="697"/>
      <c r="T22" s="697"/>
      <c r="U22" s="697"/>
      <c r="V22" s="697"/>
      <c r="W22" s="697"/>
      <c r="X22" s="697"/>
      <c r="Y22" s="697"/>
      <c r="Z22" s="697"/>
      <c r="AA22" s="697"/>
      <c r="AB22" s="697"/>
      <c r="AC22" s="697"/>
      <c r="AD22" s="697"/>
      <c r="AE22" s="697"/>
      <c r="AF22" s="697"/>
      <c r="AG22" s="697"/>
      <c r="AH22" s="697"/>
      <c r="AI22" s="697"/>
      <c r="AJ22" s="697"/>
      <c r="AK22" s="697"/>
      <c r="AL22" s="697"/>
      <c r="AM22" s="697"/>
      <c r="AN22" s="697"/>
      <c r="AO22" s="697"/>
      <c r="AP22" s="697"/>
      <c r="AQ22" s="697"/>
      <c r="AR22" s="697"/>
      <c r="AS22" s="697"/>
      <c r="AT22" s="697"/>
      <c r="AU22" s="697"/>
      <c r="AV22" s="697"/>
      <c r="AW22" s="697"/>
      <c r="AX22" s="697"/>
      <c r="AY22" s="697"/>
      <c r="AZ22" s="697"/>
      <c r="BA22" s="697"/>
      <c r="BB22" s="697"/>
      <c r="BC22" s="697"/>
      <c r="BD22" s="697"/>
      <c r="BE22" s="697"/>
      <c r="BF22" s="697"/>
      <c r="BG22" s="697"/>
      <c r="BH22" s="697"/>
      <c r="BI22" s="697"/>
      <c r="BJ22" s="697"/>
      <c r="BK22" s="697"/>
      <c r="BL22" s="697"/>
      <c r="BM22" s="697"/>
      <c r="BN22" s="697"/>
    </row>
    <row r="23" spans="1:69" s="123" customFormat="1" ht="22.5" x14ac:dyDescent="0.3">
      <c r="A23" s="109" t="s">
        <v>577</v>
      </c>
      <c r="B23" s="115"/>
      <c r="C23" s="115"/>
      <c r="D23" s="122"/>
      <c r="E23" s="122"/>
      <c r="F23" s="698"/>
      <c r="G23" s="122">
        <v>107.2</v>
      </c>
      <c r="H23" s="124"/>
      <c r="I23" s="699"/>
      <c r="J23" s="108">
        <f>42.9/100*G23</f>
        <v>45.988799999999998</v>
      </c>
      <c r="K23" s="115"/>
      <c r="L23" s="115"/>
      <c r="M23" s="110"/>
      <c r="N23" s="110"/>
      <c r="O23" s="110"/>
      <c r="P23" s="697"/>
      <c r="Q23" s="697"/>
      <c r="R23" s="697"/>
      <c r="S23" s="697"/>
      <c r="T23" s="697"/>
      <c r="U23" s="697"/>
      <c r="V23" s="697"/>
      <c r="W23" s="697"/>
      <c r="X23" s="697"/>
      <c r="Y23" s="697"/>
      <c r="Z23" s="697"/>
      <c r="AA23" s="697"/>
      <c r="AB23" s="697"/>
      <c r="AC23" s="697"/>
      <c r="AD23" s="697"/>
      <c r="AE23" s="697"/>
      <c r="AF23" s="697"/>
      <c r="AG23" s="697"/>
      <c r="AH23" s="697"/>
      <c r="AI23" s="697"/>
      <c r="AJ23" s="697"/>
      <c r="AK23" s="697"/>
      <c r="AL23" s="697"/>
      <c r="AM23" s="697"/>
      <c r="AN23" s="697"/>
      <c r="AO23" s="697"/>
      <c r="AP23" s="697"/>
      <c r="AQ23" s="697"/>
      <c r="AR23" s="697"/>
      <c r="AS23" s="697"/>
      <c r="AT23" s="697"/>
      <c r="AU23" s="697"/>
      <c r="AV23" s="697"/>
      <c r="AW23" s="697"/>
      <c r="AX23" s="697"/>
      <c r="AY23" s="697"/>
      <c r="AZ23" s="697"/>
      <c r="BA23" s="697"/>
      <c r="BB23" s="697"/>
      <c r="BC23" s="697"/>
      <c r="BD23" s="697"/>
      <c r="BE23" s="697"/>
      <c r="BF23" s="697"/>
      <c r="BG23" s="697"/>
      <c r="BH23" s="697"/>
      <c r="BI23" s="697"/>
      <c r="BJ23" s="697"/>
      <c r="BK23" s="697"/>
      <c r="BL23" s="697"/>
      <c r="BM23" s="697"/>
      <c r="BN23" s="697"/>
    </row>
    <row r="24" spans="1:69" s="123" customFormat="1" ht="22.5" x14ac:dyDescent="0.3">
      <c r="A24" s="109" t="s">
        <v>94</v>
      </c>
      <c r="B24" s="115">
        <v>50288.835999999996</v>
      </c>
      <c r="C24" s="115">
        <v>20800</v>
      </c>
      <c r="D24" s="115">
        <f>+B24-C24</f>
        <v>29488.835999999996</v>
      </c>
      <c r="E24" s="108">
        <v>1306.3699999999999</v>
      </c>
      <c r="F24" s="408"/>
      <c r="G24" s="122"/>
      <c r="H24" s="108"/>
      <c r="I24" s="115">
        <f>+D24*E24/1000</f>
        <v>38523.33068531999</v>
      </c>
      <c r="J24" s="121">
        <v>0.12</v>
      </c>
      <c r="K24" s="115">
        <f>+J25/20*D24/100*12</f>
        <v>10633.023148101118</v>
      </c>
      <c r="L24" s="115">
        <f>+K24+I24</f>
        <v>49156.353833421104</v>
      </c>
      <c r="M24" s="110"/>
      <c r="N24" s="110"/>
      <c r="O24" s="110"/>
      <c r="P24" s="697"/>
      <c r="Q24" s="697"/>
      <c r="R24" s="697"/>
      <c r="S24" s="697"/>
      <c r="T24" s="697"/>
      <c r="U24" s="697"/>
      <c r="V24" s="697"/>
      <c r="W24" s="697"/>
      <c r="X24" s="697"/>
      <c r="Y24" s="697"/>
      <c r="Z24" s="697"/>
      <c r="AA24" s="697"/>
      <c r="AB24" s="697"/>
      <c r="AC24" s="697"/>
      <c r="AD24" s="697"/>
      <c r="AE24" s="697"/>
      <c r="AF24" s="697"/>
      <c r="AG24" s="697"/>
      <c r="AH24" s="697"/>
      <c r="AI24" s="697"/>
      <c r="AJ24" s="697"/>
      <c r="AK24" s="697"/>
      <c r="AL24" s="697"/>
      <c r="AM24" s="697"/>
      <c r="AN24" s="697"/>
      <c r="AO24" s="697"/>
      <c r="AP24" s="697"/>
      <c r="AQ24" s="697"/>
      <c r="AR24" s="697"/>
      <c r="AS24" s="697"/>
      <c r="AT24" s="697"/>
      <c r="AU24" s="697"/>
      <c r="AV24" s="697"/>
      <c r="AW24" s="697"/>
      <c r="AX24" s="697"/>
      <c r="AY24" s="697"/>
      <c r="AZ24" s="697"/>
      <c r="BA24" s="697"/>
      <c r="BB24" s="697"/>
      <c r="BC24" s="697"/>
      <c r="BD24" s="697"/>
      <c r="BE24" s="697"/>
      <c r="BF24" s="697"/>
      <c r="BG24" s="697"/>
      <c r="BH24" s="697"/>
      <c r="BI24" s="697"/>
      <c r="BJ24" s="697"/>
      <c r="BK24" s="697"/>
      <c r="BL24" s="697"/>
      <c r="BM24" s="697"/>
      <c r="BN24" s="697"/>
    </row>
    <row r="25" spans="1:69" s="123" customFormat="1" ht="46.5" customHeight="1" x14ac:dyDescent="0.35">
      <c r="A25" s="109" t="s">
        <v>95</v>
      </c>
      <c r="B25" s="115"/>
      <c r="C25" s="115"/>
      <c r="D25" s="115"/>
      <c r="E25" s="108"/>
      <c r="F25" s="408"/>
      <c r="G25" s="122">
        <f>G23</f>
        <v>107.2</v>
      </c>
      <c r="H25" s="108"/>
      <c r="I25" s="699"/>
      <c r="J25" s="108">
        <f>56.06/100*G25</f>
        <v>60.096319999999999</v>
      </c>
      <c r="K25" s="108"/>
      <c r="L25" s="116"/>
      <c r="M25" s="110"/>
      <c r="N25" s="110"/>
      <c r="O25" s="110"/>
      <c r="P25" s="697"/>
      <c r="Q25" s="697"/>
      <c r="R25" s="697"/>
      <c r="S25" s="697"/>
      <c r="T25" s="697"/>
      <c r="U25" s="697"/>
      <c r="V25" s="697"/>
      <c r="W25" s="697"/>
      <c r="X25" s="697"/>
      <c r="Y25" s="697"/>
      <c r="Z25" s="697"/>
      <c r="AA25" s="697"/>
      <c r="AB25" s="697"/>
      <c r="AC25" s="697"/>
      <c r="AD25" s="697"/>
      <c r="AE25" s="697"/>
      <c r="AF25" s="697"/>
      <c r="AG25" s="697"/>
      <c r="AH25" s="697"/>
      <c r="AI25" s="697"/>
      <c r="AJ25" s="697"/>
      <c r="AK25" s="697"/>
      <c r="AL25" s="697"/>
      <c r="AM25" s="697"/>
      <c r="AN25" s="697"/>
      <c r="AO25" s="697"/>
      <c r="AP25" s="697"/>
      <c r="AQ25" s="697"/>
      <c r="AR25" s="697"/>
      <c r="AS25" s="697"/>
      <c r="AT25" s="697"/>
      <c r="AU25" s="697"/>
      <c r="AV25" s="697"/>
      <c r="AW25" s="697"/>
      <c r="AX25" s="697"/>
      <c r="AY25" s="697"/>
      <c r="AZ25" s="697"/>
      <c r="BA25" s="697"/>
      <c r="BB25" s="697"/>
      <c r="BC25" s="697"/>
      <c r="BD25" s="697"/>
      <c r="BE25" s="697"/>
      <c r="BF25" s="697"/>
      <c r="BG25" s="697"/>
      <c r="BH25" s="697"/>
      <c r="BI25" s="697"/>
      <c r="BJ25" s="697"/>
      <c r="BK25" s="697"/>
      <c r="BL25" s="697"/>
      <c r="BM25" s="697"/>
      <c r="BN25" s="697"/>
    </row>
    <row r="26" spans="1:69" s="123" customFormat="1" ht="60.75" customHeight="1" x14ac:dyDescent="0.3">
      <c r="A26" s="112" t="s">
        <v>323</v>
      </c>
      <c r="B26" s="115">
        <v>50647</v>
      </c>
      <c r="C26" s="115">
        <v>20800</v>
      </c>
      <c r="D26" s="115">
        <f>D21</f>
        <v>29847</v>
      </c>
      <c r="E26" s="108">
        <v>1747.6</v>
      </c>
      <c r="F26" s="108"/>
      <c r="G26" s="108"/>
      <c r="H26" s="108"/>
      <c r="I26" s="107">
        <f>+ROUND(D26*E26/1000,0)</f>
        <v>52161</v>
      </c>
      <c r="J26" s="410"/>
      <c r="K26" s="410"/>
      <c r="L26" s="107">
        <f>+ROUND(I26,0)</f>
        <v>52161</v>
      </c>
      <c r="M26" s="410"/>
      <c r="N26" s="107"/>
      <c r="O26" s="107"/>
    </row>
    <row r="27" spans="1:69" s="123" customFormat="1" ht="30.75" customHeight="1" x14ac:dyDescent="0.3">
      <c r="A27" s="112" t="s">
        <v>372</v>
      </c>
      <c r="B27" s="115">
        <f>B29</f>
        <v>1163.02</v>
      </c>
      <c r="C27" s="115">
        <f>C29</f>
        <v>297.14</v>
      </c>
      <c r="D27" s="115">
        <f>+B27-C27</f>
        <v>865.88</v>
      </c>
      <c r="E27" s="108">
        <f>E24</f>
        <v>1306.3699999999999</v>
      </c>
      <c r="F27" s="108"/>
      <c r="G27" s="108"/>
      <c r="H27" s="108"/>
      <c r="I27" s="115">
        <f>+D27*E27/1000</f>
        <v>1131.1596556</v>
      </c>
      <c r="J27" s="121">
        <v>0.12</v>
      </c>
      <c r="K27" s="115">
        <f>+J28/20*D27/100*12</f>
        <v>312.21720936960003</v>
      </c>
      <c r="L27" s="115">
        <f>+K27+I27</f>
        <v>1443.3768649695999</v>
      </c>
      <c r="M27" s="410"/>
      <c r="N27" s="107"/>
      <c r="O27" s="107"/>
    </row>
    <row r="28" spans="1:69" s="123" customFormat="1" ht="23.25" x14ac:dyDescent="0.35">
      <c r="A28" s="109" t="s">
        <v>578</v>
      </c>
      <c r="B28" s="115"/>
      <c r="C28" s="115"/>
      <c r="D28" s="115"/>
      <c r="E28" s="108"/>
      <c r="F28" s="108"/>
      <c r="G28" s="122">
        <f>G25</f>
        <v>107.2</v>
      </c>
      <c r="H28" s="108"/>
      <c r="I28" s="107"/>
      <c r="J28" s="108">
        <f>56.06/100*G28</f>
        <v>60.096319999999999</v>
      </c>
      <c r="K28" s="115"/>
      <c r="L28" s="116"/>
      <c r="M28" s="410"/>
      <c r="N28" s="107"/>
      <c r="O28" s="107"/>
    </row>
    <row r="29" spans="1:69" s="123" customFormat="1" ht="40.5" x14ac:dyDescent="0.3">
      <c r="A29" s="112" t="s">
        <v>579</v>
      </c>
      <c r="B29" s="115">
        <v>1163.02</v>
      </c>
      <c r="C29" s="115">
        <v>297.14</v>
      </c>
      <c r="D29" s="115">
        <f>+B29-C29</f>
        <v>865.88</v>
      </c>
      <c r="E29" s="108">
        <v>1747.6</v>
      </c>
      <c r="F29" s="108"/>
      <c r="G29" s="108"/>
      <c r="H29" s="108"/>
      <c r="I29" s="107">
        <f>+ROUND(D29*E29/1000,0)</f>
        <v>1513</v>
      </c>
      <c r="J29" s="410"/>
      <c r="K29" s="410"/>
      <c r="L29" s="107">
        <f>I29</f>
        <v>1513</v>
      </c>
      <c r="M29" s="410"/>
      <c r="N29" s="107"/>
      <c r="O29" s="107"/>
    </row>
    <row r="30" spans="1:69" s="699" customFormat="1" ht="39.75" customHeight="1" x14ac:dyDescent="0.3">
      <c r="A30" s="112" t="s">
        <v>96</v>
      </c>
      <c r="B30" s="115"/>
      <c r="C30" s="115"/>
      <c r="D30" s="122">
        <v>127.3</v>
      </c>
      <c r="E30" s="122"/>
      <c r="F30" s="124"/>
      <c r="G30" s="122"/>
      <c r="H30" s="124"/>
      <c r="I30" s="410"/>
      <c r="J30" s="125">
        <v>3.2000000000000001E-2</v>
      </c>
      <c r="K30" s="115">
        <f>D30*J31*J30</f>
        <v>3473.803136</v>
      </c>
      <c r="L30" s="110">
        <f>ROUND(K30,0)</f>
        <v>3474</v>
      </c>
      <c r="M30" s="110">
        <f>L30</f>
        <v>3474</v>
      </c>
      <c r="N30" s="110"/>
      <c r="O30" s="110"/>
      <c r="P30" s="697"/>
      <c r="Q30" s="697"/>
      <c r="R30" s="697"/>
      <c r="S30" s="697"/>
      <c r="T30" s="697"/>
      <c r="U30" s="697"/>
      <c r="V30" s="697"/>
      <c r="W30" s="697"/>
      <c r="X30" s="697"/>
      <c r="Y30" s="697"/>
      <c r="Z30" s="697"/>
      <c r="AA30" s="697"/>
      <c r="AB30" s="697"/>
      <c r="AC30" s="697"/>
      <c r="AD30" s="697"/>
      <c r="AE30" s="697"/>
      <c r="AF30" s="697"/>
      <c r="AG30" s="697"/>
      <c r="AH30" s="697"/>
      <c r="AI30" s="697"/>
      <c r="AJ30" s="697"/>
      <c r="AK30" s="697"/>
      <c r="AL30" s="697"/>
      <c r="AM30" s="697"/>
      <c r="AN30" s="697"/>
      <c r="AO30" s="697"/>
      <c r="AP30" s="697"/>
      <c r="AQ30" s="697"/>
      <c r="AR30" s="697"/>
      <c r="AS30" s="697"/>
      <c r="AT30" s="697"/>
      <c r="AU30" s="697"/>
      <c r="AV30" s="697"/>
      <c r="AW30" s="697"/>
      <c r="AX30" s="697"/>
      <c r="AY30" s="697"/>
      <c r="AZ30" s="697"/>
      <c r="BA30" s="697"/>
      <c r="BB30" s="697"/>
      <c r="BC30" s="697"/>
      <c r="BD30" s="697"/>
      <c r="BE30" s="697"/>
      <c r="BF30" s="697"/>
      <c r="BG30" s="697"/>
      <c r="BH30" s="697"/>
      <c r="BI30" s="697"/>
      <c r="BJ30" s="697"/>
      <c r="BK30" s="697"/>
      <c r="BL30" s="697"/>
      <c r="BM30" s="697"/>
      <c r="BN30" s="697"/>
    </row>
    <row r="31" spans="1:69" s="699" customFormat="1" ht="26.25" customHeight="1" x14ac:dyDescent="0.3">
      <c r="A31" s="109" t="s">
        <v>580</v>
      </c>
      <c r="B31" s="126"/>
      <c r="C31" s="115"/>
      <c r="D31" s="410"/>
      <c r="E31" s="410"/>
      <c r="F31" s="124"/>
      <c r="G31" s="122"/>
      <c r="H31" s="124"/>
      <c r="I31" s="108"/>
      <c r="J31" s="122">
        <v>852.76</v>
      </c>
      <c r="K31" s="109"/>
      <c r="L31" s="110"/>
      <c r="M31" s="110"/>
      <c r="N31" s="110"/>
      <c r="O31" s="110"/>
      <c r="P31" s="697"/>
      <c r="Q31" s="697"/>
      <c r="R31" s="697"/>
      <c r="S31" s="697"/>
      <c r="T31" s="697"/>
      <c r="U31" s="697"/>
      <c r="V31" s="697"/>
      <c r="W31" s="697"/>
      <c r="X31" s="697"/>
      <c r="Y31" s="697"/>
      <c r="Z31" s="697"/>
      <c r="AA31" s="697"/>
      <c r="AB31" s="697"/>
      <c r="AC31" s="697"/>
      <c r="AD31" s="697"/>
      <c r="AE31" s="697"/>
      <c r="AF31" s="697"/>
      <c r="AG31" s="697"/>
      <c r="AH31" s="697"/>
      <c r="AI31" s="697"/>
      <c r="AJ31" s="697"/>
      <c r="AK31" s="697"/>
      <c r="AL31" s="697"/>
      <c r="AM31" s="697"/>
      <c r="AN31" s="697"/>
      <c r="AO31" s="697"/>
      <c r="AP31" s="697"/>
      <c r="AQ31" s="697"/>
      <c r="AR31" s="697"/>
      <c r="AS31" s="697"/>
      <c r="AT31" s="697"/>
      <c r="AU31" s="697"/>
      <c r="AV31" s="697"/>
      <c r="AW31" s="697"/>
      <c r="AX31" s="697"/>
      <c r="AY31" s="697"/>
      <c r="AZ31" s="697"/>
      <c r="BA31" s="697"/>
      <c r="BB31" s="697"/>
      <c r="BC31" s="697"/>
      <c r="BD31" s="697"/>
      <c r="BE31" s="697"/>
      <c r="BF31" s="697"/>
      <c r="BG31" s="697"/>
      <c r="BH31" s="697"/>
      <c r="BI31" s="697"/>
      <c r="BJ31" s="697"/>
      <c r="BK31" s="697"/>
      <c r="BL31" s="697"/>
      <c r="BM31" s="697"/>
      <c r="BN31" s="697"/>
    </row>
    <row r="32" spans="1:69" s="699" customFormat="1" ht="39.75" customHeight="1" x14ac:dyDescent="0.3">
      <c r="A32" s="112" t="s">
        <v>97</v>
      </c>
      <c r="B32" s="115"/>
      <c r="C32" s="115"/>
      <c r="D32" s="115"/>
      <c r="E32" s="115"/>
      <c r="F32" s="115"/>
      <c r="G32" s="122"/>
      <c r="H32" s="115"/>
      <c r="I32" s="110"/>
      <c r="J32" s="115"/>
      <c r="K32" s="115"/>
      <c r="L32" s="110">
        <f>+L33+L34+L36+L35</f>
        <v>16197</v>
      </c>
      <c r="M32" s="110"/>
      <c r="N32" s="110">
        <f>+L32-O32</f>
        <v>14020.123</v>
      </c>
      <c r="O32" s="110">
        <f>ROUND(L32/100*13.44,3)</f>
        <v>2176.877</v>
      </c>
      <c r="P32" s="697"/>
      <c r="Q32" s="697"/>
      <c r="R32" s="697"/>
      <c r="S32" s="697"/>
      <c r="T32" s="697"/>
      <c r="U32" s="697"/>
      <c r="V32" s="697"/>
      <c r="W32" s="697"/>
      <c r="X32" s="697"/>
      <c r="Y32" s="697"/>
      <c r="Z32" s="697"/>
      <c r="AA32" s="697"/>
      <c r="AB32" s="697"/>
      <c r="AC32" s="697"/>
      <c r="AD32" s="697"/>
      <c r="AE32" s="697"/>
      <c r="AF32" s="697"/>
      <c r="AG32" s="697"/>
      <c r="AH32" s="697"/>
      <c r="AI32" s="697"/>
      <c r="AJ32" s="697"/>
      <c r="AK32" s="697"/>
      <c r="AL32" s="697"/>
      <c r="AM32" s="697"/>
      <c r="AN32" s="697"/>
      <c r="AO32" s="697"/>
      <c r="AP32" s="697"/>
      <c r="AQ32" s="697"/>
      <c r="AR32" s="697"/>
      <c r="AS32" s="697"/>
      <c r="AT32" s="697"/>
      <c r="AU32" s="697"/>
      <c r="AV32" s="697"/>
      <c r="AW32" s="697"/>
      <c r="AX32" s="697"/>
      <c r="AY32" s="697"/>
      <c r="AZ32" s="697"/>
      <c r="BA32" s="697"/>
      <c r="BB32" s="697"/>
      <c r="BC32" s="697"/>
      <c r="BD32" s="697"/>
      <c r="BE32" s="697"/>
      <c r="BF32" s="697"/>
      <c r="BG32" s="697"/>
      <c r="BH32" s="697"/>
      <c r="BI32" s="697"/>
      <c r="BJ32" s="697"/>
      <c r="BK32" s="697"/>
      <c r="BL32" s="697"/>
      <c r="BM32" s="697"/>
      <c r="BN32" s="697"/>
    </row>
    <row r="33" spans="1:66" s="409" customFormat="1" ht="23.25" x14ac:dyDescent="0.35">
      <c r="A33" s="109" t="s">
        <v>98</v>
      </c>
      <c r="B33" s="115">
        <v>916</v>
      </c>
      <c r="C33" s="115">
        <v>0</v>
      </c>
      <c r="D33" s="115">
        <f>+B33-C33</f>
        <v>916</v>
      </c>
      <c r="E33" s="115"/>
      <c r="F33" s="122">
        <v>213.5</v>
      </c>
      <c r="G33" s="122"/>
      <c r="H33" s="108">
        <v>0.74</v>
      </c>
      <c r="I33" s="116">
        <f>+D33/H33*F33*B41/1000</f>
        <v>8918.8667135135147</v>
      </c>
      <c r="J33" s="122"/>
      <c r="K33" s="122"/>
      <c r="L33" s="116">
        <f>ROUND(I33,0)</f>
        <v>8919</v>
      </c>
      <c r="M33" s="116"/>
      <c r="N33" s="116"/>
      <c r="O33" s="116"/>
      <c r="P33" s="111"/>
      <c r="Q33" s="111"/>
      <c r="R33" s="111"/>
      <c r="S33" s="111"/>
      <c r="T33" s="111"/>
      <c r="U33" s="111"/>
      <c r="V33" s="111"/>
      <c r="W33" s="111"/>
      <c r="X33" s="111"/>
      <c r="Y33" s="111"/>
      <c r="Z33" s="111"/>
      <c r="AA33" s="111"/>
      <c r="AB33" s="111"/>
      <c r="AC33" s="111"/>
      <c r="AD33" s="111"/>
      <c r="AE33" s="111"/>
      <c r="AF33" s="111"/>
      <c r="AG33" s="111"/>
      <c r="AH33" s="111"/>
      <c r="AI33" s="111"/>
      <c r="AJ33" s="111"/>
      <c r="AK33" s="111"/>
      <c r="AL33" s="111"/>
      <c r="AM33" s="111"/>
      <c r="AN33" s="111"/>
      <c r="AO33" s="111"/>
      <c r="AP33" s="111"/>
      <c r="AQ33" s="111"/>
      <c r="AR33" s="111"/>
      <c r="AS33" s="111"/>
      <c r="AT33" s="111"/>
      <c r="AU33" s="111"/>
      <c r="AV33" s="111"/>
      <c r="AW33" s="111"/>
      <c r="AX33" s="111"/>
      <c r="AY33" s="111"/>
      <c r="AZ33" s="111"/>
      <c r="BA33" s="111"/>
      <c r="BB33" s="111"/>
      <c r="BC33" s="111"/>
      <c r="BD33" s="111"/>
      <c r="BE33" s="111"/>
      <c r="BF33" s="111"/>
      <c r="BG33" s="111"/>
      <c r="BH33" s="111"/>
      <c r="BI33" s="111"/>
      <c r="BJ33" s="111"/>
      <c r="BK33" s="111"/>
      <c r="BL33" s="111"/>
      <c r="BM33" s="111"/>
      <c r="BN33" s="111"/>
    </row>
    <row r="34" spans="1:66" s="409" customFormat="1" ht="23.25" x14ac:dyDescent="0.35">
      <c r="A34" s="109" t="s">
        <v>99</v>
      </c>
      <c r="B34" s="115">
        <v>1095</v>
      </c>
      <c r="C34" s="115">
        <v>0</v>
      </c>
      <c r="D34" s="115">
        <f>+B34-C34</f>
        <v>1095</v>
      </c>
      <c r="E34" s="115"/>
      <c r="F34" s="122">
        <v>139.5</v>
      </c>
      <c r="G34" s="122"/>
      <c r="H34" s="108">
        <v>0.84</v>
      </c>
      <c r="I34" s="116">
        <f>+D34/H34*F34*B41/1000</f>
        <v>6137.0135357142854</v>
      </c>
      <c r="J34" s="122"/>
      <c r="K34" s="122"/>
      <c r="L34" s="116">
        <f>ROUND(I34,0)</f>
        <v>6137</v>
      </c>
      <c r="M34" s="116"/>
      <c r="N34" s="116"/>
      <c r="O34" s="116"/>
      <c r="P34" s="111"/>
      <c r="Q34" s="111"/>
      <c r="R34" s="111"/>
      <c r="S34" s="111"/>
      <c r="T34" s="111"/>
      <c r="U34" s="111"/>
      <c r="V34" s="111"/>
      <c r="W34" s="111"/>
      <c r="X34" s="111"/>
      <c r="Y34" s="111"/>
      <c r="Z34" s="111"/>
      <c r="AA34" s="111"/>
      <c r="AB34" s="111"/>
      <c r="AC34" s="111"/>
      <c r="AD34" s="111"/>
      <c r="AE34" s="111"/>
      <c r="AF34" s="111"/>
      <c r="AG34" s="111"/>
      <c r="AH34" s="111"/>
      <c r="AI34" s="111"/>
      <c r="AJ34" s="111"/>
      <c r="AK34" s="111"/>
      <c r="AL34" s="111"/>
      <c r="AM34" s="111"/>
      <c r="AN34" s="111"/>
      <c r="AO34" s="111"/>
      <c r="AP34" s="111"/>
      <c r="AQ34" s="111"/>
      <c r="AR34" s="111"/>
      <c r="AS34" s="111"/>
      <c r="AT34" s="111"/>
      <c r="AU34" s="111"/>
      <c r="AV34" s="111"/>
      <c r="AW34" s="111"/>
      <c r="AX34" s="111"/>
      <c r="AY34" s="111"/>
      <c r="AZ34" s="111"/>
      <c r="BA34" s="111"/>
      <c r="BB34" s="111"/>
      <c r="BC34" s="111"/>
      <c r="BD34" s="111"/>
      <c r="BE34" s="111"/>
      <c r="BF34" s="111"/>
      <c r="BG34" s="111"/>
      <c r="BH34" s="111"/>
      <c r="BI34" s="111"/>
      <c r="BJ34" s="111"/>
      <c r="BK34" s="111"/>
      <c r="BL34" s="111"/>
      <c r="BM34" s="111"/>
      <c r="BN34" s="111"/>
    </row>
    <row r="35" spans="1:66" s="409" customFormat="1" ht="23.25" x14ac:dyDescent="0.35">
      <c r="A35" s="109" t="s">
        <v>115</v>
      </c>
      <c r="B35" s="115">
        <v>305</v>
      </c>
      <c r="C35" s="115">
        <v>17</v>
      </c>
      <c r="D35" s="115">
        <f>+B35-C35</f>
        <v>288</v>
      </c>
      <c r="E35" s="115"/>
      <c r="F35" s="122">
        <v>52</v>
      </c>
      <c r="G35" s="122"/>
      <c r="H35" s="108">
        <v>0.54</v>
      </c>
      <c r="I35" s="116">
        <f>+D35/H35*F35*B41/1000</f>
        <v>935.94453333333308</v>
      </c>
      <c r="J35" s="122"/>
      <c r="K35" s="115"/>
      <c r="L35" s="116">
        <f>ROUND(I35,0)</f>
        <v>936</v>
      </c>
      <c r="M35" s="116"/>
      <c r="N35" s="116"/>
      <c r="O35" s="116"/>
      <c r="P35" s="111"/>
      <c r="Q35" s="111"/>
      <c r="R35" s="111"/>
      <c r="S35" s="111"/>
      <c r="T35" s="111"/>
      <c r="U35" s="111"/>
      <c r="V35" s="111"/>
      <c r="W35" s="111"/>
      <c r="X35" s="111"/>
      <c r="Y35" s="111"/>
      <c r="Z35" s="111"/>
      <c r="AA35" s="111"/>
      <c r="AB35" s="111"/>
      <c r="AC35" s="111"/>
      <c r="AD35" s="111"/>
      <c r="AE35" s="111"/>
      <c r="AF35" s="111"/>
      <c r="AG35" s="111"/>
      <c r="AH35" s="111"/>
      <c r="AI35" s="111"/>
      <c r="AJ35" s="111"/>
      <c r="AK35" s="111"/>
      <c r="AL35" s="111"/>
      <c r="AM35" s="111"/>
      <c r="AN35" s="111"/>
      <c r="AO35" s="111"/>
      <c r="AP35" s="111"/>
      <c r="AQ35" s="111"/>
      <c r="AR35" s="111"/>
      <c r="AS35" s="111"/>
      <c r="AT35" s="111"/>
      <c r="AU35" s="111"/>
      <c r="AV35" s="111"/>
      <c r="AW35" s="111"/>
      <c r="AX35" s="111"/>
      <c r="AY35" s="111"/>
      <c r="AZ35" s="111"/>
      <c r="BA35" s="111"/>
      <c r="BB35" s="111"/>
      <c r="BC35" s="111"/>
      <c r="BD35" s="111"/>
      <c r="BE35" s="111"/>
      <c r="BF35" s="111"/>
      <c r="BG35" s="111"/>
      <c r="BH35" s="111"/>
      <c r="BI35" s="111"/>
      <c r="BJ35" s="111"/>
      <c r="BK35" s="111"/>
      <c r="BL35" s="111"/>
      <c r="BM35" s="111"/>
      <c r="BN35" s="111"/>
    </row>
    <row r="36" spans="1:66" s="409" customFormat="1" ht="23.25" x14ac:dyDescent="0.35">
      <c r="A36" s="109" t="s">
        <v>100</v>
      </c>
      <c r="B36" s="126"/>
      <c r="C36" s="115"/>
      <c r="D36" s="115">
        <v>145</v>
      </c>
      <c r="E36" s="115"/>
      <c r="F36" s="122"/>
      <c r="G36" s="122"/>
      <c r="H36" s="122"/>
      <c r="I36" s="116">
        <v>205</v>
      </c>
      <c r="J36" s="122"/>
      <c r="K36" s="122"/>
      <c r="L36" s="116">
        <f>ROUND(I36,0)</f>
        <v>205</v>
      </c>
      <c r="M36" s="116"/>
      <c r="N36" s="116"/>
      <c r="O36" s="116"/>
      <c r="P36" s="111"/>
      <c r="Q36" s="111"/>
      <c r="R36" s="111"/>
      <c r="S36" s="111"/>
      <c r="T36" s="111"/>
      <c r="U36" s="111"/>
      <c r="V36" s="111"/>
      <c r="W36" s="111"/>
      <c r="X36" s="111"/>
      <c r="Y36" s="111"/>
      <c r="Z36" s="111"/>
      <c r="AA36" s="111"/>
      <c r="AB36" s="111"/>
      <c r="AC36" s="111"/>
      <c r="AD36" s="111"/>
      <c r="AE36" s="111"/>
      <c r="AF36" s="111"/>
      <c r="AG36" s="111"/>
      <c r="AH36" s="111"/>
      <c r="AI36" s="111"/>
      <c r="AJ36" s="111"/>
      <c r="AK36" s="111"/>
      <c r="AL36" s="111"/>
      <c r="AM36" s="111"/>
      <c r="AN36" s="111"/>
      <c r="AO36" s="111"/>
      <c r="AP36" s="111"/>
      <c r="AQ36" s="111"/>
      <c r="AR36" s="111"/>
      <c r="AS36" s="111"/>
      <c r="AT36" s="111"/>
      <c r="AU36" s="111"/>
      <c r="AV36" s="111"/>
      <c r="AW36" s="111"/>
      <c r="AX36" s="111"/>
      <c r="AY36" s="111"/>
      <c r="AZ36" s="111"/>
      <c r="BA36" s="111"/>
      <c r="BB36" s="111"/>
      <c r="BC36" s="111"/>
      <c r="BD36" s="111"/>
      <c r="BE36" s="111"/>
      <c r="BF36" s="111"/>
      <c r="BG36" s="111"/>
      <c r="BH36" s="111"/>
      <c r="BI36" s="111"/>
      <c r="BJ36" s="111"/>
      <c r="BK36" s="111"/>
      <c r="BL36" s="111"/>
      <c r="BM36" s="111"/>
      <c r="BN36" s="111"/>
    </row>
    <row r="37" spans="1:66" s="409" customFormat="1" ht="39.75" customHeight="1" x14ac:dyDescent="0.3">
      <c r="A37" s="112" t="s">
        <v>101</v>
      </c>
      <c r="B37" s="122">
        <v>4.95</v>
      </c>
      <c r="C37" s="122">
        <v>0.27</v>
      </c>
      <c r="D37" s="122">
        <f>+B37-C37</f>
        <v>4.68</v>
      </c>
      <c r="E37" s="122"/>
      <c r="F37" s="115"/>
      <c r="G37" s="122"/>
      <c r="H37" s="115"/>
      <c r="I37" s="110">
        <f>+D37*F38*B41/1000</f>
        <v>81.404288367545789</v>
      </c>
      <c r="J37" s="115"/>
      <c r="K37" s="115"/>
      <c r="L37" s="110">
        <f>ROUND(I37,0)</f>
        <v>81</v>
      </c>
      <c r="M37" s="110"/>
      <c r="N37" s="110">
        <f>L37</f>
        <v>81</v>
      </c>
      <c r="O37" s="110"/>
      <c r="P37" s="111"/>
      <c r="Q37" s="111"/>
      <c r="R37" s="111"/>
      <c r="S37" s="111"/>
      <c r="T37" s="111"/>
      <c r="U37" s="111"/>
      <c r="V37" s="111"/>
      <c r="W37" s="111"/>
      <c r="X37" s="111"/>
      <c r="Y37" s="111"/>
      <c r="Z37" s="111"/>
      <c r="AA37" s="111"/>
      <c r="AB37" s="111"/>
      <c r="AC37" s="111"/>
      <c r="AD37" s="111"/>
      <c r="AE37" s="111"/>
      <c r="AF37" s="111"/>
      <c r="AG37" s="111"/>
      <c r="AH37" s="111"/>
      <c r="AI37" s="111"/>
      <c r="AJ37" s="111"/>
      <c r="AK37" s="111"/>
      <c r="AL37" s="111"/>
      <c r="AM37" s="111"/>
      <c r="AN37" s="111"/>
      <c r="AO37" s="111"/>
      <c r="AP37" s="111"/>
      <c r="AQ37" s="111"/>
      <c r="AR37" s="111"/>
      <c r="AS37" s="111"/>
      <c r="AT37" s="111"/>
      <c r="AU37" s="111"/>
      <c r="AV37" s="111"/>
      <c r="AW37" s="111"/>
      <c r="AX37" s="111"/>
      <c r="AY37" s="111"/>
      <c r="AZ37" s="111"/>
      <c r="BA37" s="111"/>
      <c r="BB37" s="111"/>
      <c r="BC37" s="111"/>
      <c r="BD37" s="111"/>
      <c r="BE37" s="111"/>
      <c r="BF37" s="111"/>
      <c r="BG37" s="111"/>
      <c r="BH37" s="111"/>
      <c r="BI37" s="111"/>
      <c r="BJ37" s="111"/>
      <c r="BK37" s="111"/>
      <c r="BL37" s="111"/>
      <c r="BM37" s="111"/>
      <c r="BN37" s="111"/>
    </row>
    <row r="38" spans="1:66" s="409" customFormat="1" ht="29.1" customHeight="1" x14ac:dyDescent="0.3">
      <c r="A38" s="109" t="s">
        <v>102</v>
      </c>
      <c r="B38" s="115"/>
      <c r="C38" s="115"/>
      <c r="D38" s="115"/>
      <c r="E38" s="115"/>
      <c r="F38" s="122">
        <v>515.41065280947191</v>
      </c>
      <c r="G38" s="122"/>
      <c r="H38" s="115"/>
      <c r="I38" s="110"/>
      <c r="J38" s="115"/>
      <c r="K38" s="115"/>
      <c r="L38" s="110"/>
      <c r="M38" s="110"/>
      <c r="N38" s="110"/>
      <c r="O38" s="110"/>
      <c r="P38" s="111"/>
      <c r="Q38" s="111"/>
      <c r="R38" s="111"/>
      <c r="S38" s="111"/>
      <c r="T38" s="111"/>
      <c r="U38" s="111"/>
      <c r="V38" s="111"/>
      <c r="W38" s="111"/>
      <c r="X38" s="111"/>
      <c r="Y38" s="111"/>
      <c r="Z38" s="111"/>
      <c r="AA38" s="111"/>
      <c r="AB38" s="111"/>
      <c r="AC38" s="111"/>
      <c r="AD38" s="111"/>
      <c r="AE38" s="111"/>
      <c r="AF38" s="111"/>
      <c r="AG38" s="111"/>
      <c r="AH38" s="111"/>
      <c r="AI38" s="111"/>
      <c r="AJ38" s="111"/>
      <c r="AK38" s="111"/>
      <c r="AL38" s="111"/>
      <c r="AM38" s="111"/>
      <c r="AN38" s="111"/>
      <c r="AO38" s="111"/>
      <c r="AP38" s="111"/>
      <c r="AQ38" s="111"/>
      <c r="AR38" s="111"/>
      <c r="AS38" s="111"/>
      <c r="AT38" s="111"/>
      <c r="AU38" s="111"/>
      <c r="AV38" s="111"/>
      <c r="AW38" s="111"/>
      <c r="AX38" s="111"/>
      <c r="AY38" s="111"/>
      <c r="AZ38" s="111"/>
      <c r="BA38" s="111"/>
      <c r="BB38" s="111"/>
      <c r="BC38" s="111"/>
      <c r="BD38" s="111"/>
      <c r="BE38" s="111"/>
      <c r="BF38" s="111"/>
      <c r="BG38" s="111"/>
      <c r="BH38" s="111"/>
      <c r="BI38" s="111"/>
      <c r="BJ38" s="111"/>
      <c r="BK38" s="111"/>
      <c r="BL38" s="111"/>
      <c r="BM38" s="111"/>
      <c r="BN38" s="111"/>
    </row>
    <row r="39" spans="1:66" s="409" customFormat="1" ht="31.7" customHeight="1" x14ac:dyDescent="0.4">
      <c r="A39" s="128" t="s">
        <v>103</v>
      </c>
      <c r="B39" s="129"/>
      <c r="C39" s="129"/>
      <c r="D39" s="129"/>
      <c r="E39" s="129"/>
      <c r="F39" s="130"/>
      <c r="G39" s="129"/>
      <c r="H39" s="130"/>
      <c r="I39" s="129"/>
      <c r="J39" s="132"/>
      <c r="K39" s="131"/>
      <c r="L39" s="132">
        <f>+L5+L6+L10+L15+L19+L20+L30+L32+L37</f>
        <v>86444</v>
      </c>
      <c r="M39" s="132">
        <f>+M5+M6+M10+M15+M19+M20+M30+M32+M37</f>
        <v>70166</v>
      </c>
      <c r="N39" s="132">
        <f>+N5+N6+N10+N15+N19+N26+N30+N32+N37</f>
        <v>14101.123</v>
      </c>
      <c r="O39" s="132">
        <f>+O5+O6+O10+O15+O19+O26+O30+O32+O37</f>
        <v>2176.877</v>
      </c>
      <c r="P39" s="111"/>
      <c r="Q39" s="111"/>
      <c r="R39" s="111"/>
      <c r="S39" s="111"/>
      <c r="T39" s="111"/>
      <c r="U39" s="111"/>
      <c r="V39" s="111"/>
      <c r="W39" s="111"/>
      <c r="X39" s="111"/>
      <c r="Y39" s="111"/>
      <c r="Z39" s="111"/>
      <c r="AA39" s="111"/>
      <c r="AB39" s="111"/>
      <c r="AC39" s="111"/>
      <c r="AD39" s="111"/>
      <c r="AE39" s="111"/>
      <c r="AF39" s="111"/>
      <c r="AG39" s="111"/>
      <c r="AH39" s="111"/>
      <c r="AI39" s="111"/>
      <c r="AJ39" s="111"/>
      <c r="AK39" s="111"/>
      <c r="AL39" s="111"/>
      <c r="AM39" s="111"/>
      <c r="AN39" s="111"/>
      <c r="AO39" s="111"/>
      <c r="AP39" s="111"/>
      <c r="AQ39" s="111"/>
      <c r="AR39" s="111"/>
      <c r="AS39" s="111"/>
      <c r="AT39" s="111"/>
      <c r="AU39" s="111"/>
      <c r="AV39" s="111"/>
      <c r="AW39" s="111"/>
      <c r="AX39" s="111"/>
      <c r="AY39" s="111"/>
      <c r="AZ39" s="111"/>
      <c r="BA39" s="111"/>
      <c r="BB39" s="111"/>
      <c r="BC39" s="111"/>
      <c r="BD39" s="111"/>
      <c r="BE39" s="111"/>
      <c r="BF39" s="111"/>
      <c r="BG39" s="111"/>
      <c r="BH39" s="111"/>
      <c r="BI39" s="111"/>
      <c r="BJ39" s="111"/>
      <c r="BK39" s="111"/>
      <c r="BL39" s="111"/>
      <c r="BM39" s="111"/>
      <c r="BN39" s="111"/>
    </row>
    <row r="40" spans="1:66" ht="29.25" customHeight="1" x14ac:dyDescent="0.3">
      <c r="A40" s="960" t="s">
        <v>581</v>
      </c>
      <c r="B40" s="960"/>
      <c r="C40" s="960"/>
      <c r="D40" s="960"/>
      <c r="E40" s="960"/>
      <c r="F40" s="960"/>
      <c r="G40" s="960"/>
      <c r="H40" s="960"/>
      <c r="I40" s="960"/>
      <c r="J40" s="960"/>
      <c r="K40" s="960"/>
      <c r="L40" s="960"/>
      <c r="M40" s="960"/>
      <c r="N40" s="960"/>
    </row>
    <row r="41" spans="1:66" ht="29.25" customHeight="1" x14ac:dyDescent="0.3">
      <c r="A41" s="133" t="s">
        <v>582</v>
      </c>
      <c r="B41" s="134">
        <v>33.747999999999998</v>
      </c>
      <c r="C41" s="135"/>
      <c r="D41" s="135"/>
      <c r="E41" s="135"/>
      <c r="F41" s="135"/>
      <c r="G41" s="135"/>
      <c r="H41" s="135"/>
      <c r="I41" s="135"/>
      <c r="J41" s="135"/>
      <c r="K41" s="135"/>
      <c r="L41" s="135"/>
      <c r="M41" s="135"/>
      <c r="N41" s="135"/>
    </row>
    <row r="44" spans="1:66" ht="36.950000000000003" customHeight="1" x14ac:dyDescent="0.35">
      <c r="L44" s="120"/>
      <c r="M44" s="120"/>
      <c r="N44" s="120"/>
    </row>
  </sheetData>
  <mergeCells count="15">
    <mergeCell ref="A40:N40"/>
    <mergeCell ref="J2:J3"/>
    <mergeCell ref="K2:K3"/>
    <mergeCell ref="L2:L3"/>
    <mergeCell ref="M2:O2"/>
    <mergeCell ref="A1:N1"/>
    <mergeCell ref="A2:A3"/>
    <mergeCell ref="B2:B3"/>
    <mergeCell ref="C2:C3"/>
    <mergeCell ref="D2:D3"/>
    <mergeCell ref="E2:E3"/>
    <mergeCell ref="F2:F3"/>
    <mergeCell ref="G2:G3"/>
    <mergeCell ref="H2:H3"/>
    <mergeCell ref="I2:I3"/>
  </mergeCells>
  <printOptions horizontalCentered="1" verticalCentered="1"/>
  <pageMargins left="7.874015748031496E-2" right="0" top="0.19685039370078741" bottom="3.937007874015748E-2" header="0" footer="0"/>
  <pageSetup paperSize="9" scale="34" orientation="landscape"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41"/>
  <sheetViews>
    <sheetView view="pageBreakPreview" zoomScale="50" zoomScaleNormal="100" zoomScaleSheetLayoutView="50" workbookViewId="0">
      <pane xSplit="1" ySplit="4" topLeftCell="B5" activePane="bottomRight" state="frozen"/>
      <selection activeCell="D49" sqref="D49"/>
      <selection pane="topRight" activeCell="D49" sqref="D49"/>
      <selection pane="bottomLeft" activeCell="D49" sqref="D49"/>
      <selection pane="bottomRight" activeCell="P47" sqref="P47"/>
    </sheetView>
  </sheetViews>
  <sheetFormatPr defaultRowHeight="12.75" x14ac:dyDescent="0.2"/>
  <cols>
    <col min="1" max="1" width="73" style="102" customWidth="1"/>
    <col min="2" max="2" width="21.140625" style="102" customWidth="1"/>
    <col min="3" max="3" width="26.5703125" style="102" customWidth="1"/>
    <col min="4" max="4" width="16" style="102" customWidth="1"/>
    <col min="5" max="5" width="13.42578125" style="102" customWidth="1"/>
    <col min="6" max="6" width="16.28515625" style="102" customWidth="1"/>
    <col min="7" max="7" width="17" style="102" customWidth="1"/>
    <col min="8" max="8" width="29.42578125" style="102" customWidth="1"/>
    <col min="9" max="9" width="27.5703125" style="102" customWidth="1"/>
    <col min="10" max="10" width="28.140625" style="102" customWidth="1"/>
    <col min="11" max="11" width="27" style="102" customWidth="1"/>
    <col min="12" max="12" width="29" style="102" customWidth="1"/>
    <col min="13" max="13" width="22.85546875" style="102" customWidth="1"/>
    <col min="14" max="241" width="9.140625" style="102"/>
    <col min="242" max="242" width="67.7109375" style="102" customWidth="1"/>
    <col min="243" max="243" width="13.42578125" style="102" customWidth="1"/>
    <col min="244" max="245" width="14.140625" style="102" customWidth="1"/>
    <col min="246" max="246" width="15.28515625" style="102" customWidth="1"/>
    <col min="247" max="249" width="14.140625" style="102" customWidth="1"/>
    <col min="250" max="250" width="18" style="102" customWidth="1"/>
    <col min="251" max="252" width="15.85546875" style="102" customWidth="1"/>
    <col min="253" max="253" width="22.7109375" style="102" customWidth="1"/>
    <col min="254" max="254" width="18.85546875" style="102" customWidth="1"/>
    <col min="255" max="255" width="21" style="102" customWidth="1"/>
    <col min="256" max="256" width="18.140625" style="102" customWidth="1"/>
    <col min="257" max="497" width="9.140625" style="102"/>
    <col min="498" max="498" width="67.7109375" style="102" customWidth="1"/>
    <col min="499" max="499" width="13.42578125" style="102" customWidth="1"/>
    <col min="500" max="501" width="14.140625" style="102" customWidth="1"/>
    <col min="502" max="502" width="15.28515625" style="102" customWidth="1"/>
    <col min="503" max="505" width="14.140625" style="102" customWidth="1"/>
    <col min="506" max="506" width="18" style="102" customWidth="1"/>
    <col min="507" max="508" width="15.85546875" style="102" customWidth="1"/>
    <col min="509" max="509" width="22.7109375" style="102" customWidth="1"/>
    <col min="510" max="510" width="18.85546875" style="102" customWidth="1"/>
    <col min="511" max="511" width="21" style="102" customWidth="1"/>
    <col min="512" max="512" width="18.140625" style="102" customWidth="1"/>
    <col min="513" max="753" width="9.140625" style="102"/>
    <col min="754" max="754" width="67.7109375" style="102" customWidth="1"/>
    <col min="755" max="755" width="13.42578125" style="102" customWidth="1"/>
    <col min="756" max="757" width="14.140625" style="102" customWidth="1"/>
    <col min="758" max="758" width="15.28515625" style="102" customWidth="1"/>
    <col min="759" max="761" width="14.140625" style="102" customWidth="1"/>
    <col min="762" max="762" width="18" style="102" customWidth="1"/>
    <col min="763" max="764" width="15.85546875" style="102" customWidth="1"/>
    <col min="765" max="765" width="22.7109375" style="102" customWidth="1"/>
    <col min="766" max="766" width="18.85546875" style="102" customWidth="1"/>
    <col min="767" max="767" width="21" style="102" customWidth="1"/>
    <col min="768" max="768" width="18.140625" style="102" customWidth="1"/>
    <col min="769" max="1009" width="9.140625" style="102"/>
    <col min="1010" max="1010" width="67.7109375" style="102" customWidth="1"/>
    <col min="1011" max="1011" width="13.42578125" style="102" customWidth="1"/>
    <col min="1012" max="1013" width="14.140625" style="102" customWidth="1"/>
    <col min="1014" max="1014" width="15.28515625" style="102" customWidth="1"/>
    <col min="1015" max="1017" width="14.140625" style="102" customWidth="1"/>
    <col min="1018" max="1018" width="18" style="102" customWidth="1"/>
    <col min="1019" max="1020" width="15.85546875" style="102" customWidth="1"/>
    <col min="1021" max="1021" width="22.7109375" style="102" customWidth="1"/>
    <col min="1022" max="1022" width="18.85546875" style="102" customWidth="1"/>
    <col min="1023" max="1023" width="21" style="102" customWidth="1"/>
    <col min="1024" max="1024" width="18.140625" style="102" customWidth="1"/>
    <col min="1025" max="1265" width="9.140625" style="102"/>
    <col min="1266" max="1266" width="67.7109375" style="102" customWidth="1"/>
    <col min="1267" max="1267" width="13.42578125" style="102" customWidth="1"/>
    <col min="1268" max="1269" width="14.140625" style="102" customWidth="1"/>
    <col min="1270" max="1270" width="15.28515625" style="102" customWidth="1"/>
    <col min="1271" max="1273" width="14.140625" style="102" customWidth="1"/>
    <col min="1274" max="1274" width="18" style="102" customWidth="1"/>
    <col min="1275" max="1276" width="15.85546875" style="102" customWidth="1"/>
    <col min="1277" max="1277" width="22.7109375" style="102" customWidth="1"/>
    <col min="1278" max="1278" width="18.85546875" style="102" customWidth="1"/>
    <col min="1279" max="1279" width="21" style="102" customWidth="1"/>
    <col min="1280" max="1280" width="18.140625" style="102" customWidth="1"/>
    <col min="1281" max="1521" width="9.140625" style="102"/>
    <col min="1522" max="1522" width="67.7109375" style="102" customWidth="1"/>
    <col min="1523" max="1523" width="13.42578125" style="102" customWidth="1"/>
    <col min="1524" max="1525" width="14.140625" style="102" customWidth="1"/>
    <col min="1526" max="1526" width="15.28515625" style="102" customWidth="1"/>
    <col min="1527" max="1529" width="14.140625" style="102" customWidth="1"/>
    <col min="1530" max="1530" width="18" style="102" customWidth="1"/>
    <col min="1531" max="1532" width="15.85546875" style="102" customWidth="1"/>
    <col min="1533" max="1533" width="22.7109375" style="102" customWidth="1"/>
    <col min="1534" max="1534" width="18.85546875" style="102" customWidth="1"/>
    <col min="1535" max="1535" width="21" style="102" customWidth="1"/>
    <col min="1536" max="1536" width="18.140625" style="102" customWidth="1"/>
    <col min="1537" max="1777" width="9.140625" style="102"/>
    <col min="1778" max="1778" width="67.7109375" style="102" customWidth="1"/>
    <col min="1779" max="1779" width="13.42578125" style="102" customWidth="1"/>
    <col min="1780" max="1781" width="14.140625" style="102" customWidth="1"/>
    <col min="1782" max="1782" width="15.28515625" style="102" customWidth="1"/>
    <col min="1783" max="1785" width="14.140625" style="102" customWidth="1"/>
    <col min="1786" max="1786" width="18" style="102" customWidth="1"/>
    <col min="1787" max="1788" width="15.85546875" style="102" customWidth="1"/>
    <col min="1789" max="1789" width="22.7109375" style="102" customWidth="1"/>
    <col min="1790" max="1790" width="18.85546875" style="102" customWidth="1"/>
    <col min="1791" max="1791" width="21" style="102" customWidth="1"/>
    <col min="1792" max="1792" width="18.140625" style="102" customWidth="1"/>
    <col min="1793" max="2033" width="9.140625" style="102"/>
    <col min="2034" max="2034" width="67.7109375" style="102" customWidth="1"/>
    <col min="2035" max="2035" width="13.42578125" style="102" customWidth="1"/>
    <col min="2036" max="2037" width="14.140625" style="102" customWidth="1"/>
    <col min="2038" max="2038" width="15.28515625" style="102" customWidth="1"/>
    <col min="2039" max="2041" width="14.140625" style="102" customWidth="1"/>
    <col min="2042" max="2042" width="18" style="102" customWidth="1"/>
    <col min="2043" max="2044" width="15.85546875" style="102" customWidth="1"/>
    <col min="2045" max="2045" width="22.7109375" style="102" customWidth="1"/>
    <col min="2046" max="2046" width="18.85546875" style="102" customWidth="1"/>
    <col min="2047" max="2047" width="21" style="102" customWidth="1"/>
    <col min="2048" max="2048" width="18.140625" style="102" customWidth="1"/>
    <col min="2049" max="2289" width="9.140625" style="102"/>
    <col min="2290" max="2290" width="67.7109375" style="102" customWidth="1"/>
    <col min="2291" max="2291" width="13.42578125" style="102" customWidth="1"/>
    <col min="2292" max="2293" width="14.140625" style="102" customWidth="1"/>
    <col min="2294" max="2294" width="15.28515625" style="102" customWidth="1"/>
    <col min="2295" max="2297" width="14.140625" style="102" customWidth="1"/>
    <col min="2298" max="2298" width="18" style="102" customWidth="1"/>
    <col min="2299" max="2300" width="15.85546875" style="102" customWidth="1"/>
    <col min="2301" max="2301" width="22.7109375" style="102" customWidth="1"/>
    <col min="2302" max="2302" width="18.85546875" style="102" customWidth="1"/>
    <col min="2303" max="2303" width="21" style="102" customWidth="1"/>
    <col min="2304" max="2304" width="18.140625" style="102" customWidth="1"/>
    <col min="2305" max="2545" width="9.140625" style="102"/>
    <col min="2546" max="2546" width="67.7109375" style="102" customWidth="1"/>
    <col min="2547" max="2547" width="13.42578125" style="102" customWidth="1"/>
    <col min="2548" max="2549" width="14.140625" style="102" customWidth="1"/>
    <col min="2550" max="2550" width="15.28515625" style="102" customWidth="1"/>
    <col min="2551" max="2553" width="14.140625" style="102" customWidth="1"/>
    <col min="2554" max="2554" width="18" style="102" customWidth="1"/>
    <col min="2555" max="2556" width="15.85546875" style="102" customWidth="1"/>
    <col min="2557" max="2557" width="22.7109375" style="102" customWidth="1"/>
    <col min="2558" max="2558" width="18.85546875" style="102" customWidth="1"/>
    <col min="2559" max="2559" width="21" style="102" customWidth="1"/>
    <col min="2560" max="2560" width="18.140625" style="102" customWidth="1"/>
    <col min="2561" max="2801" width="9.140625" style="102"/>
    <col min="2802" max="2802" width="67.7109375" style="102" customWidth="1"/>
    <col min="2803" max="2803" width="13.42578125" style="102" customWidth="1"/>
    <col min="2804" max="2805" width="14.140625" style="102" customWidth="1"/>
    <col min="2806" max="2806" width="15.28515625" style="102" customWidth="1"/>
    <col min="2807" max="2809" width="14.140625" style="102" customWidth="1"/>
    <col min="2810" max="2810" width="18" style="102" customWidth="1"/>
    <col min="2811" max="2812" width="15.85546875" style="102" customWidth="1"/>
    <col min="2813" max="2813" width="22.7109375" style="102" customWidth="1"/>
    <col min="2814" max="2814" width="18.85546875" style="102" customWidth="1"/>
    <col min="2815" max="2815" width="21" style="102" customWidth="1"/>
    <col min="2816" max="2816" width="18.140625" style="102" customWidth="1"/>
    <col min="2817" max="3057" width="9.140625" style="102"/>
    <col min="3058" max="3058" width="67.7109375" style="102" customWidth="1"/>
    <col min="3059" max="3059" width="13.42578125" style="102" customWidth="1"/>
    <col min="3060" max="3061" width="14.140625" style="102" customWidth="1"/>
    <col min="3062" max="3062" width="15.28515625" style="102" customWidth="1"/>
    <col min="3063" max="3065" width="14.140625" style="102" customWidth="1"/>
    <col min="3066" max="3066" width="18" style="102" customWidth="1"/>
    <col min="3067" max="3068" width="15.85546875" style="102" customWidth="1"/>
    <col min="3069" max="3069" width="22.7109375" style="102" customWidth="1"/>
    <col min="3070" max="3070" width="18.85546875" style="102" customWidth="1"/>
    <col min="3071" max="3071" width="21" style="102" customWidth="1"/>
    <col min="3072" max="3072" width="18.140625" style="102" customWidth="1"/>
    <col min="3073" max="3313" width="9.140625" style="102"/>
    <col min="3314" max="3314" width="67.7109375" style="102" customWidth="1"/>
    <col min="3315" max="3315" width="13.42578125" style="102" customWidth="1"/>
    <col min="3316" max="3317" width="14.140625" style="102" customWidth="1"/>
    <col min="3318" max="3318" width="15.28515625" style="102" customWidth="1"/>
    <col min="3319" max="3321" width="14.140625" style="102" customWidth="1"/>
    <col min="3322" max="3322" width="18" style="102" customWidth="1"/>
    <col min="3323" max="3324" width="15.85546875" style="102" customWidth="1"/>
    <col min="3325" max="3325" width="22.7109375" style="102" customWidth="1"/>
    <col min="3326" max="3326" width="18.85546875" style="102" customWidth="1"/>
    <col min="3327" max="3327" width="21" style="102" customWidth="1"/>
    <col min="3328" max="3328" width="18.140625" style="102" customWidth="1"/>
    <col min="3329" max="3569" width="9.140625" style="102"/>
    <col min="3570" max="3570" width="67.7109375" style="102" customWidth="1"/>
    <col min="3571" max="3571" width="13.42578125" style="102" customWidth="1"/>
    <col min="3572" max="3573" width="14.140625" style="102" customWidth="1"/>
    <col min="3574" max="3574" width="15.28515625" style="102" customWidth="1"/>
    <col min="3575" max="3577" width="14.140625" style="102" customWidth="1"/>
    <col min="3578" max="3578" width="18" style="102" customWidth="1"/>
    <col min="3579" max="3580" width="15.85546875" style="102" customWidth="1"/>
    <col min="3581" max="3581" width="22.7109375" style="102" customWidth="1"/>
    <col min="3582" max="3582" width="18.85546875" style="102" customWidth="1"/>
    <col min="3583" max="3583" width="21" style="102" customWidth="1"/>
    <col min="3584" max="3584" width="18.140625" style="102" customWidth="1"/>
    <col min="3585" max="3825" width="9.140625" style="102"/>
    <col min="3826" max="3826" width="67.7109375" style="102" customWidth="1"/>
    <col min="3827" max="3827" width="13.42578125" style="102" customWidth="1"/>
    <col min="3828" max="3829" width="14.140625" style="102" customWidth="1"/>
    <col min="3830" max="3830" width="15.28515625" style="102" customWidth="1"/>
    <col min="3831" max="3833" width="14.140625" style="102" customWidth="1"/>
    <col min="3834" max="3834" width="18" style="102" customWidth="1"/>
    <col min="3835" max="3836" width="15.85546875" style="102" customWidth="1"/>
    <col min="3837" max="3837" width="22.7109375" style="102" customWidth="1"/>
    <col min="3838" max="3838" width="18.85546875" style="102" customWidth="1"/>
    <col min="3839" max="3839" width="21" style="102" customWidth="1"/>
    <col min="3840" max="3840" width="18.140625" style="102" customWidth="1"/>
    <col min="3841" max="4081" width="9.140625" style="102"/>
    <col min="4082" max="4082" width="67.7109375" style="102" customWidth="1"/>
    <col min="4083" max="4083" width="13.42578125" style="102" customWidth="1"/>
    <col min="4084" max="4085" width="14.140625" style="102" customWidth="1"/>
    <col min="4086" max="4086" width="15.28515625" style="102" customWidth="1"/>
    <col min="4087" max="4089" width="14.140625" style="102" customWidth="1"/>
    <col min="4090" max="4090" width="18" style="102" customWidth="1"/>
    <col min="4091" max="4092" width="15.85546875" style="102" customWidth="1"/>
    <col min="4093" max="4093" width="22.7109375" style="102" customWidth="1"/>
    <col min="4094" max="4094" width="18.85546875" style="102" customWidth="1"/>
    <col min="4095" max="4095" width="21" style="102" customWidth="1"/>
    <col min="4096" max="4096" width="18.140625" style="102" customWidth="1"/>
    <col min="4097" max="4337" width="9.140625" style="102"/>
    <col min="4338" max="4338" width="67.7109375" style="102" customWidth="1"/>
    <col min="4339" max="4339" width="13.42578125" style="102" customWidth="1"/>
    <col min="4340" max="4341" width="14.140625" style="102" customWidth="1"/>
    <col min="4342" max="4342" width="15.28515625" style="102" customWidth="1"/>
    <col min="4343" max="4345" width="14.140625" style="102" customWidth="1"/>
    <col min="4346" max="4346" width="18" style="102" customWidth="1"/>
    <col min="4347" max="4348" width="15.85546875" style="102" customWidth="1"/>
    <col min="4349" max="4349" width="22.7109375" style="102" customWidth="1"/>
    <col min="4350" max="4350" width="18.85546875" style="102" customWidth="1"/>
    <col min="4351" max="4351" width="21" style="102" customWidth="1"/>
    <col min="4352" max="4352" width="18.140625" style="102" customWidth="1"/>
    <col min="4353" max="4593" width="9.140625" style="102"/>
    <col min="4594" max="4594" width="67.7109375" style="102" customWidth="1"/>
    <col min="4595" max="4595" width="13.42578125" style="102" customWidth="1"/>
    <col min="4596" max="4597" width="14.140625" style="102" customWidth="1"/>
    <col min="4598" max="4598" width="15.28515625" style="102" customWidth="1"/>
    <col min="4599" max="4601" width="14.140625" style="102" customWidth="1"/>
    <col min="4602" max="4602" width="18" style="102" customWidth="1"/>
    <col min="4603" max="4604" width="15.85546875" style="102" customWidth="1"/>
    <col min="4605" max="4605" width="22.7109375" style="102" customWidth="1"/>
    <col min="4606" max="4606" width="18.85546875" style="102" customWidth="1"/>
    <col min="4607" max="4607" width="21" style="102" customWidth="1"/>
    <col min="4608" max="4608" width="18.140625" style="102" customWidth="1"/>
    <col min="4609" max="4849" width="9.140625" style="102"/>
    <col min="4850" max="4850" width="67.7109375" style="102" customWidth="1"/>
    <col min="4851" max="4851" width="13.42578125" style="102" customWidth="1"/>
    <col min="4852" max="4853" width="14.140625" style="102" customWidth="1"/>
    <col min="4854" max="4854" width="15.28515625" style="102" customWidth="1"/>
    <col min="4855" max="4857" width="14.140625" style="102" customWidth="1"/>
    <col min="4858" max="4858" width="18" style="102" customWidth="1"/>
    <col min="4859" max="4860" width="15.85546875" style="102" customWidth="1"/>
    <col min="4861" max="4861" width="22.7109375" style="102" customWidth="1"/>
    <col min="4862" max="4862" width="18.85546875" style="102" customWidth="1"/>
    <col min="4863" max="4863" width="21" style="102" customWidth="1"/>
    <col min="4864" max="4864" width="18.140625" style="102" customWidth="1"/>
    <col min="4865" max="5105" width="9.140625" style="102"/>
    <col min="5106" max="5106" width="67.7109375" style="102" customWidth="1"/>
    <col min="5107" max="5107" width="13.42578125" style="102" customWidth="1"/>
    <col min="5108" max="5109" width="14.140625" style="102" customWidth="1"/>
    <col min="5110" max="5110" width="15.28515625" style="102" customWidth="1"/>
    <col min="5111" max="5113" width="14.140625" style="102" customWidth="1"/>
    <col min="5114" max="5114" width="18" style="102" customWidth="1"/>
    <col min="5115" max="5116" width="15.85546875" style="102" customWidth="1"/>
    <col min="5117" max="5117" width="22.7109375" style="102" customWidth="1"/>
    <col min="5118" max="5118" width="18.85546875" style="102" customWidth="1"/>
    <col min="5119" max="5119" width="21" style="102" customWidth="1"/>
    <col min="5120" max="5120" width="18.140625" style="102" customWidth="1"/>
    <col min="5121" max="5361" width="9.140625" style="102"/>
    <col min="5362" max="5362" width="67.7109375" style="102" customWidth="1"/>
    <col min="5363" max="5363" width="13.42578125" style="102" customWidth="1"/>
    <col min="5364" max="5365" width="14.140625" style="102" customWidth="1"/>
    <col min="5366" max="5366" width="15.28515625" style="102" customWidth="1"/>
    <col min="5367" max="5369" width="14.140625" style="102" customWidth="1"/>
    <col min="5370" max="5370" width="18" style="102" customWidth="1"/>
    <col min="5371" max="5372" width="15.85546875" style="102" customWidth="1"/>
    <col min="5373" max="5373" width="22.7109375" style="102" customWidth="1"/>
    <col min="5374" max="5374" width="18.85546875" style="102" customWidth="1"/>
    <col min="5375" max="5375" width="21" style="102" customWidth="1"/>
    <col min="5376" max="5376" width="18.140625" style="102" customWidth="1"/>
    <col min="5377" max="5617" width="9.140625" style="102"/>
    <col min="5618" max="5618" width="67.7109375" style="102" customWidth="1"/>
    <col min="5619" max="5619" width="13.42578125" style="102" customWidth="1"/>
    <col min="5620" max="5621" width="14.140625" style="102" customWidth="1"/>
    <col min="5622" max="5622" width="15.28515625" style="102" customWidth="1"/>
    <col min="5623" max="5625" width="14.140625" style="102" customWidth="1"/>
    <col min="5626" max="5626" width="18" style="102" customWidth="1"/>
    <col min="5627" max="5628" width="15.85546875" style="102" customWidth="1"/>
    <col min="5629" max="5629" width="22.7109375" style="102" customWidth="1"/>
    <col min="5630" max="5630" width="18.85546875" style="102" customWidth="1"/>
    <col min="5631" max="5631" width="21" style="102" customWidth="1"/>
    <col min="5632" max="5632" width="18.140625" style="102" customWidth="1"/>
    <col min="5633" max="5873" width="9.140625" style="102"/>
    <col min="5874" max="5874" width="67.7109375" style="102" customWidth="1"/>
    <col min="5875" max="5875" width="13.42578125" style="102" customWidth="1"/>
    <col min="5876" max="5877" width="14.140625" style="102" customWidth="1"/>
    <col min="5878" max="5878" width="15.28515625" style="102" customWidth="1"/>
    <col min="5879" max="5881" width="14.140625" style="102" customWidth="1"/>
    <col min="5882" max="5882" width="18" style="102" customWidth="1"/>
    <col min="5883" max="5884" width="15.85546875" style="102" customWidth="1"/>
    <col min="5885" max="5885" width="22.7109375" style="102" customWidth="1"/>
    <col min="5886" max="5886" width="18.85546875" style="102" customWidth="1"/>
    <col min="5887" max="5887" width="21" style="102" customWidth="1"/>
    <col min="5888" max="5888" width="18.140625" style="102" customWidth="1"/>
    <col min="5889" max="6129" width="9.140625" style="102"/>
    <col min="6130" max="6130" width="67.7109375" style="102" customWidth="1"/>
    <col min="6131" max="6131" width="13.42578125" style="102" customWidth="1"/>
    <col min="6132" max="6133" width="14.140625" style="102" customWidth="1"/>
    <col min="6134" max="6134" width="15.28515625" style="102" customWidth="1"/>
    <col min="6135" max="6137" width="14.140625" style="102" customWidth="1"/>
    <col min="6138" max="6138" width="18" style="102" customWidth="1"/>
    <col min="6139" max="6140" width="15.85546875" style="102" customWidth="1"/>
    <col min="6141" max="6141" width="22.7109375" style="102" customWidth="1"/>
    <col min="6142" max="6142" width="18.85546875" style="102" customWidth="1"/>
    <col min="6143" max="6143" width="21" style="102" customWidth="1"/>
    <col min="6144" max="6144" width="18.140625" style="102" customWidth="1"/>
    <col min="6145" max="6385" width="9.140625" style="102"/>
    <col min="6386" max="6386" width="67.7109375" style="102" customWidth="1"/>
    <col min="6387" max="6387" width="13.42578125" style="102" customWidth="1"/>
    <col min="6388" max="6389" width="14.140625" style="102" customWidth="1"/>
    <col min="6390" max="6390" width="15.28515625" style="102" customWidth="1"/>
    <col min="6391" max="6393" width="14.140625" style="102" customWidth="1"/>
    <col min="6394" max="6394" width="18" style="102" customWidth="1"/>
    <col min="6395" max="6396" width="15.85546875" style="102" customWidth="1"/>
    <col min="6397" max="6397" width="22.7109375" style="102" customWidth="1"/>
    <col min="6398" max="6398" width="18.85546875" style="102" customWidth="1"/>
    <col min="6399" max="6399" width="21" style="102" customWidth="1"/>
    <col min="6400" max="6400" width="18.140625" style="102" customWidth="1"/>
    <col min="6401" max="6641" width="9.140625" style="102"/>
    <col min="6642" max="6642" width="67.7109375" style="102" customWidth="1"/>
    <col min="6643" max="6643" width="13.42578125" style="102" customWidth="1"/>
    <col min="6644" max="6645" width="14.140625" style="102" customWidth="1"/>
    <col min="6646" max="6646" width="15.28515625" style="102" customWidth="1"/>
    <col min="6647" max="6649" width="14.140625" style="102" customWidth="1"/>
    <col min="6650" max="6650" width="18" style="102" customWidth="1"/>
    <col min="6651" max="6652" width="15.85546875" style="102" customWidth="1"/>
    <col min="6653" max="6653" width="22.7109375" style="102" customWidth="1"/>
    <col min="6654" max="6654" width="18.85546875" style="102" customWidth="1"/>
    <col min="6655" max="6655" width="21" style="102" customWidth="1"/>
    <col min="6656" max="6656" width="18.140625" style="102" customWidth="1"/>
    <col min="6657" max="6897" width="9.140625" style="102"/>
    <col min="6898" max="6898" width="67.7109375" style="102" customWidth="1"/>
    <col min="6899" max="6899" width="13.42578125" style="102" customWidth="1"/>
    <col min="6900" max="6901" width="14.140625" style="102" customWidth="1"/>
    <col min="6902" max="6902" width="15.28515625" style="102" customWidth="1"/>
    <col min="6903" max="6905" width="14.140625" style="102" customWidth="1"/>
    <col min="6906" max="6906" width="18" style="102" customWidth="1"/>
    <col min="6907" max="6908" width="15.85546875" style="102" customWidth="1"/>
    <col min="6909" max="6909" width="22.7109375" style="102" customWidth="1"/>
    <col min="6910" max="6910" width="18.85546875" style="102" customWidth="1"/>
    <col min="6911" max="6911" width="21" style="102" customWidth="1"/>
    <col min="6912" max="6912" width="18.140625" style="102" customWidth="1"/>
    <col min="6913" max="7153" width="9.140625" style="102"/>
    <col min="7154" max="7154" width="67.7109375" style="102" customWidth="1"/>
    <col min="7155" max="7155" width="13.42578125" style="102" customWidth="1"/>
    <col min="7156" max="7157" width="14.140625" style="102" customWidth="1"/>
    <col min="7158" max="7158" width="15.28515625" style="102" customWidth="1"/>
    <col min="7159" max="7161" width="14.140625" style="102" customWidth="1"/>
    <col min="7162" max="7162" width="18" style="102" customWidth="1"/>
    <col min="7163" max="7164" width="15.85546875" style="102" customWidth="1"/>
    <col min="7165" max="7165" width="22.7109375" style="102" customWidth="1"/>
    <col min="7166" max="7166" width="18.85546875" style="102" customWidth="1"/>
    <col min="7167" max="7167" width="21" style="102" customWidth="1"/>
    <col min="7168" max="7168" width="18.140625" style="102" customWidth="1"/>
    <col min="7169" max="7409" width="9.140625" style="102"/>
    <col min="7410" max="7410" width="67.7109375" style="102" customWidth="1"/>
    <col min="7411" max="7411" width="13.42578125" style="102" customWidth="1"/>
    <col min="7412" max="7413" width="14.140625" style="102" customWidth="1"/>
    <col min="7414" max="7414" width="15.28515625" style="102" customWidth="1"/>
    <col min="7415" max="7417" width="14.140625" style="102" customWidth="1"/>
    <col min="7418" max="7418" width="18" style="102" customWidth="1"/>
    <col min="7419" max="7420" width="15.85546875" style="102" customWidth="1"/>
    <col min="7421" max="7421" width="22.7109375" style="102" customWidth="1"/>
    <col min="7422" max="7422" width="18.85546875" style="102" customWidth="1"/>
    <col min="7423" max="7423" width="21" style="102" customWidth="1"/>
    <col min="7424" max="7424" width="18.140625" style="102" customWidth="1"/>
    <col min="7425" max="7665" width="9.140625" style="102"/>
    <col min="7666" max="7666" width="67.7109375" style="102" customWidth="1"/>
    <col min="7667" max="7667" width="13.42578125" style="102" customWidth="1"/>
    <col min="7668" max="7669" width="14.140625" style="102" customWidth="1"/>
    <col min="7670" max="7670" width="15.28515625" style="102" customWidth="1"/>
    <col min="7671" max="7673" width="14.140625" style="102" customWidth="1"/>
    <col min="7674" max="7674" width="18" style="102" customWidth="1"/>
    <col min="7675" max="7676" width="15.85546875" style="102" customWidth="1"/>
    <col min="7677" max="7677" width="22.7109375" style="102" customWidth="1"/>
    <col min="7678" max="7678" width="18.85546875" style="102" customWidth="1"/>
    <col min="7679" max="7679" width="21" style="102" customWidth="1"/>
    <col min="7680" max="7680" width="18.140625" style="102" customWidth="1"/>
    <col min="7681" max="7921" width="9.140625" style="102"/>
    <col min="7922" max="7922" width="67.7109375" style="102" customWidth="1"/>
    <col min="7923" max="7923" width="13.42578125" style="102" customWidth="1"/>
    <col min="7924" max="7925" width="14.140625" style="102" customWidth="1"/>
    <col min="7926" max="7926" width="15.28515625" style="102" customWidth="1"/>
    <col min="7927" max="7929" width="14.140625" style="102" customWidth="1"/>
    <col min="7930" max="7930" width="18" style="102" customWidth="1"/>
    <col min="7931" max="7932" width="15.85546875" style="102" customWidth="1"/>
    <col min="7933" max="7933" width="22.7109375" style="102" customWidth="1"/>
    <col min="7934" max="7934" width="18.85546875" style="102" customWidth="1"/>
    <col min="7935" max="7935" width="21" style="102" customWidth="1"/>
    <col min="7936" max="7936" width="18.140625" style="102" customWidth="1"/>
    <col min="7937" max="8177" width="9.140625" style="102"/>
    <col min="8178" max="8178" width="67.7109375" style="102" customWidth="1"/>
    <col min="8179" max="8179" width="13.42578125" style="102" customWidth="1"/>
    <col min="8180" max="8181" width="14.140625" style="102" customWidth="1"/>
    <col min="8182" max="8182" width="15.28515625" style="102" customWidth="1"/>
    <col min="8183" max="8185" width="14.140625" style="102" customWidth="1"/>
    <col min="8186" max="8186" width="18" style="102" customWidth="1"/>
    <col min="8187" max="8188" width="15.85546875" style="102" customWidth="1"/>
    <col min="8189" max="8189" width="22.7109375" style="102" customWidth="1"/>
    <col min="8190" max="8190" width="18.85546875" style="102" customWidth="1"/>
    <col min="8191" max="8191" width="21" style="102" customWidth="1"/>
    <col min="8192" max="8192" width="18.140625" style="102" customWidth="1"/>
    <col min="8193" max="8433" width="9.140625" style="102"/>
    <col min="8434" max="8434" width="67.7109375" style="102" customWidth="1"/>
    <col min="8435" max="8435" width="13.42578125" style="102" customWidth="1"/>
    <col min="8436" max="8437" width="14.140625" style="102" customWidth="1"/>
    <col min="8438" max="8438" width="15.28515625" style="102" customWidth="1"/>
    <col min="8439" max="8441" width="14.140625" style="102" customWidth="1"/>
    <col min="8442" max="8442" width="18" style="102" customWidth="1"/>
    <col min="8443" max="8444" width="15.85546875" style="102" customWidth="1"/>
    <col min="8445" max="8445" width="22.7109375" style="102" customWidth="1"/>
    <col min="8446" max="8446" width="18.85546875" style="102" customWidth="1"/>
    <col min="8447" max="8447" width="21" style="102" customWidth="1"/>
    <col min="8448" max="8448" width="18.140625" style="102" customWidth="1"/>
    <col min="8449" max="8689" width="9.140625" style="102"/>
    <col min="8690" max="8690" width="67.7109375" style="102" customWidth="1"/>
    <col min="8691" max="8691" width="13.42578125" style="102" customWidth="1"/>
    <col min="8692" max="8693" width="14.140625" style="102" customWidth="1"/>
    <col min="8694" max="8694" width="15.28515625" style="102" customWidth="1"/>
    <col min="8695" max="8697" width="14.140625" style="102" customWidth="1"/>
    <col min="8698" max="8698" width="18" style="102" customWidth="1"/>
    <col min="8699" max="8700" width="15.85546875" style="102" customWidth="1"/>
    <col min="8701" max="8701" width="22.7109375" style="102" customWidth="1"/>
    <col min="8702" max="8702" width="18.85546875" style="102" customWidth="1"/>
    <col min="8703" max="8703" width="21" style="102" customWidth="1"/>
    <col min="8704" max="8704" width="18.140625" style="102" customWidth="1"/>
    <col min="8705" max="8945" width="9.140625" style="102"/>
    <col min="8946" max="8946" width="67.7109375" style="102" customWidth="1"/>
    <col min="8947" max="8947" width="13.42578125" style="102" customWidth="1"/>
    <col min="8948" max="8949" width="14.140625" style="102" customWidth="1"/>
    <col min="8950" max="8950" width="15.28515625" style="102" customWidth="1"/>
    <col min="8951" max="8953" width="14.140625" style="102" customWidth="1"/>
    <col min="8954" max="8954" width="18" style="102" customWidth="1"/>
    <col min="8955" max="8956" width="15.85546875" style="102" customWidth="1"/>
    <col min="8957" max="8957" width="22.7109375" style="102" customWidth="1"/>
    <col min="8958" max="8958" width="18.85546875" style="102" customWidth="1"/>
    <col min="8959" max="8959" width="21" style="102" customWidth="1"/>
    <col min="8960" max="8960" width="18.140625" style="102" customWidth="1"/>
    <col min="8961" max="9201" width="9.140625" style="102"/>
    <col min="9202" max="9202" width="67.7109375" style="102" customWidth="1"/>
    <col min="9203" max="9203" width="13.42578125" style="102" customWidth="1"/>
    <col min="9204" max="9205" width="14.140625" style="102" customWidth="1"/>
    <col min="9206" max="9206" width="15.28515625" style="102" customWidth="1"/>
    <col min="9207" max="9209" width="14.140625" style="102" customWidth="1"/>
    <col min="9210" max="9210" width="18" style="102" customWidth="1"/>
    <col min="9211" max="9212" width="15.85546875" style="102" customWidth="1"/>
    <col min="9213" max="9213" width="22.7109375" style="102" customWidth="1"/>
    <col min="9214" max="9214" width="18.85546875" style="102" customWidth="1"/>
    <col min="9215" max="9215" width="21" style="102" customWidth="1"/>
    <col min="9216" max="9216" width="18.140625" style="102" customWidth="1"/>
    <col min="9217" max="9457" width="9.140625" style="102"/>
    <col min="9458" max="9458" width="67.7109375" style="102" customWidth="1"/>
    <col min="9459" max="9459" width="13.42578125" style="102" customWidth="1"/>
    <col min="9460" max="9461" width="14.140625" style="102" customWidth="1"/>
    <col min="9462" max="9462" width="15.28515625" style="102" customWidth="1"/>
    <col min="9463" max="9465" width="14.140625" style="102" customWidth="1"/>
    <col min="9466" max="9466" width="18" style="102" customWidth="1"/>
    <col min="9467" max="9468" width="15.85546875" style="102" customWidth="1"/>
    <col min="9469" max="9469" width="22.7109375" style="102" customWidth="1"/>
    <col min="9470" max="9470" width="18.85546875" style="102" customWidth="1"/>
    <col min="9471" max="9471" width="21" style="102" customWidth="1"/>
    <col min="9472" max="9472" width="18.140625" style="102" customWidth="1"/>
    <col min="9473" max="9713" width="9.140625" style="102"/>
    <col min="9714" max="9714" width="67.7109375" style="102" customWidth="1"/>
    <col min="9715" max="9715" width="13.42578125" style="102" customWidth="1"/>
    <col min="9716" max="9717" width="14.140625" style="102" customWidth="1"/>
    <col min="9718" max="9718" width="15.28515625" style="102" customWidth="1"/>
    <col min="9719" max="9721" width="14.140625" style="102" customWidth="1"/>
    <col min="9722" max="9722" width="18" style="102" customWidth="1"/>
    <col min="9723" max="9724" width="15.85546875" style="102" customWidth="1"/>
    <col min="9725" max="9725" width="22.7109375" style="102" customWidth="1"/>
    <col min="9726" max="9726" width="18.85546875" style="102" customWidth="1"/>
    <col min="9727" max="9727" width="21" style="102" customWidth="1"/>
    <col min="9728" max="9728" width="18.140625" style="102" customWidth="1"/>
    <col min="9729" max="9969" width="9.140625" style="102"/>
    <col min="9970" max="9970" width="67.7109375" style="102" customWidth="1"/>
    <col min="9971" max="9971" width="13.42578125" style="102" customWidth="1"/>
    <col min="9972" max="9973" width="14.140625" style="102" customWidth="1"/>
    <col min="9974" max="9974" width="15.28515625" style="102" customWidth="1"/>
    <col min="9975" max="9977" width="14.140625" style="102" customWidth="1"/>
    <col min="9978" max="9978" width="18" style="102" customWidth="1"/>
    <col min="9979" max="9980" width="15.85546875" style="102" customWidth="1"/>
    <col min="9981" max="9981" width="22.7109375" style="102" customWidth="1"/>
    <col min="9982" max="9982" width="18.85546875" style="102" customWidth="1"/>
    <col min="9983" max="9983" width="21" style="102" customWidth="1"/>
    <col min="9984" max="9984" width="18.140625" style="102" customWidth="1"/>
    <col min="9985" max="10225" width="9.140625" style="102"/>
    <col min="10226" max="10226" width="67.7109375" style="102" customWidth="1"/>
    <col min="10227" max="10227" width="13.42578125" style="102" customWidth="1"/>
    <col min="10228" max="10229" width="14.140625" style="102" customWidth="1"/>
    <col min="10230" max="10230" width="15.28515625" style="102" customWidth="1"/>
    <col min="10231" max="10233" width="14.140625" style="102" customWidth="1"/>
    <col min="10234" max="10234" width="18" style="102" customWidth="1"/>
    <col min="10235" max="10236" width="15.85546875" style="102" customWidth="1"/>
    <col min="10237" max="10237" width="22.7109375" style="102" customWidth="1"/>
    <col min="10238" max="10238" width="18.85546875" style="102" customWidth="1"/>
    <col min="10239" max="10239" width="21" style="102" customWidth="1"/>
    <col min="10240" max="10240" width="18.140625" style="102" customWidth="1"/>
    <col min="10241" max="10481" width="9.140625" style="102"/>
    <col min="10482" max="10482" width="67.7109375" style="102" customWidth="1"/>
    <col min="10483" max="10483" width="13.42578125" style="102" customWidth="1"/>
    <col min="10484" max="10485" width="14.140625" style="102" customWidth="1"/>
    <col min="10486" max="10486" width="15.28515625" style="102" customWidth="1"/>
    <col min="10487" max="10489" width="14.140625" style="102" customWidth="1"/>
    <col min="10490" max="10490" width="18" style="102" customWidth="1"/>
    <col min="10491" max="10492" width="15.85546875" style="102" customWidth="1"/>
    <col min="10493" max="10493" width="22.7109375" style="102" customWidth="1"/>
    <col min="10494" max="10494" width="18.85546875" style="102" customWidth="1"/>
    <col min="10495" max="10495" width="21" style="102" customWidth="1"/>
    <col min="10496" max="10496" width="18.140625" style="102" customWidth="1"/>
    <col min="10497" max="10737" width="9.140625" style="102"/>
    <col min="10738" max="10738" width="67.7109375" style="102" customWidth="1"/>
    <col min="10739" max="10739" width="13.42578125" style="102" customWidth="1"/>
    <col min="10740" max="10741" width="14.140625" style="102" customWidth="1"/>
    <col min="10742" max="10742" width="15.28515625" style="102" customWidth="1"/>
    <col min="10743" max="10745" width="14.140625" style="102" customWidth="1"/>
    <col min="10746" max="10746" width="18" style="102" customWidth="1"/>
    <col min="10747" max="10748" width="15.85546875" style="102" customWidth="1"/>
    <col min="10749" max="10749" width="22.7109375" style="102" customWidth="1"/>
    <col min="10750" max="10750" width="18.85546875" style="102" customWidth="1"/>
    <col min="10751" max="10751" width="21" style="102" customWidth="1"/>
    <col min="10752" max="10752" width="18.140625" style="102" customWidth="1"/>
    <col min="10753" max="10993" width="9.140625" style="102"/>
    <col min="10994" max="10994" width="67.7109375" style="102" customWidth="1"/>
    <col min="10995" max="10995" width="13.42578125" style="102" customWidth="1"/>
    <col min="10996" max="10997" width="14.140625" style="102" customWidth="1"/>
    <col min="10998" max="10998" width="15.28515625" style="102" customWidth="1"/>
    <col min="10999" max="11001" width="14.140625" style="102" customWidth="1"/>
    <col min="11002" max="11002" width="18" style="102" customWidth="1"/>
    <col min="11003" max="11004" width="15.85546875" style="102" customWidth="1"/>
    <col min="11005" max="11005" width="22.7109375" style="102" customWidth="1"/>
    <col min="11006" max="11006" width="18.85546875" style="102" customWidth="1"/>
    <col min="11007" max="11007" width="21" style="102" customWidth="1"/>
    <col min="11008" max="11008" width="18.140625" style="102" customWidth="1"/>
    <col min="11009" max="11249" width="9.140625" style="102"/>
    <col min="11250" max="11250" width="67.7109375" style="102" customWidth="1"/>
    <col min="11251" max="11251" width="13.42578125" style="102" customWidth="1"/>
    <col min="11252" max="11253" width="14.140625" style="102" customWidth="1"/>
    <col min="11254" max="11254" width="15.28515625" style="102" customWidth="1"/>
    <col min="11255" max="11257" width="14.140625" style="102" customWidth="1"/>
    <col min="11258" max="11258" width="18" style="102" customWidth="1"/>
    <col min="11259" max="11260" width="15.85546875" style="102" customWidth="1"/>
    <col min="11261" max="11261" width="22.7109375" style="102" customWidth="1"/>
    <col min="11262" max="11262" width="18.85546875" style="102" customWidth="1"/>
    <col min="11263" max="11263" width="21" style="102" customWidth="1"/>
    <col min="11264" max="11264" width="18.140625" style="102" customWidth="1"/>
    <col min="11265" max="11505" width="9.140625" style="102"/>
    <col min="11506" max="11506" width="67.7109375" style="102" customWidth="1"/>
    <col min="11507" max="11507" width="13.42578125" style="102" customWidth="1"/>
    <col min="11508" max="11509" width="14.140625" style="102" customWidth="1"/>
    <col min="11510" max="11510" width="15.28515625" style="102" customWidth="1"/>
    <col min="11511" max="11513" width="14.140625" style="102" customWidth="1"/>
    <col min="11514" max="11514" width="18" style="102" customWidth="1"/>
    <col min="11515" max="11516" width="15.85546875" style="102" customWidth="1"/>
    <col min="11517" max="11517" width="22.7109375" style="102" customWidth="1"/>
    <col min="11518" max="11518" width="18.85546875" style="102" customWidth="1"/>
    <col min="11519" max="11519" width="21" style="102" customWidth="1"/>
    <col min="11520" max="11520" width="18.140625" style="102" customWidth="1"/>
    <col min="11521" max="11761" width="9.140625" style="102"/>
    <col min="11762" max="11762" width="67.7109375" style="102" customWidth="1"/>
    <col min="11763" max="11763" width="13.42578125" style="102" customWidth="1"/>
    <col min="11764" max="11765" width="14.140625" style="102" customWidth="1"/>
    <col min="11766" max="11766" width="15.28515625" style="102" customWidth="1"/>
    <col min="11767" max="11769" width="14.140625" style="102" customWidth="1"/>
    <col min="11770" max="11770" width="18" style="102" customWidth="1"/>
    <col min="11771" max="11772" width="15.85546875" style="102" customWidth="1"/>
    <col min="11773" max="11773" width="22.7109375" style="102" customWidth="1"/>
    <col min="11774" max="11774" width="18.85546875" style="102" customWidth="1"/>
    <col min="11775" max="11775" width="21" style="102" customWidth="1"/>
    <col min="11776" max="11776" width="18.140625" style="102" customWidth="1"/>
    <col min="11777" max="12017" width="9.140625" style="102"/>
    <col min="12018" max="12018" width="67.7109375" style="102" customWidth="1"/>
    <col min="12019" max="12019" width="13.42578125" style="102" customWidth="1"/>
    <col min="12020" max="12021" width="14.140625" style="102" customWidth="1"/>
    <col min="12022" max="12022" width="15.28515625" style="102" customWidth="1"/>
    <col min="12023" max="12025" width="14.140625" style="102" customWidth="1"/>
    <col min="12026" max="12026" width="18" style="102" customWidth="1"/>
    <col min="12027" max="12028" width="15.85546875" style="102" customWidth="1"/>
    <col min="12029" max="12029" width="22.7109375" style="102" customWidth="1"/>
    <col min="12030" max="12030" width="18.85546875" style="102" customWidth="1"/>
    <col min="12031" max="12031" width="21" style="102" customWidth="1"/>
    <col min="12032" max="12032" width="18.140625" style="102" customWidth="1"/>
    <col min="12033" max="12273" width="9.140625" style="102"/>
    <col min="12274" max="12274" width="67.7109375" style="102" customWidth="1"/>
    <col min="12275" max="12275" width="13.42578125" style="102" customWidth="1"/>
    <col min="12276" max="12277" width="14.140625" style="102" customWidth="1"/>
    <col min="12278" max="12278" width="15.28515625" style="102" customWidth="1"/>
    <col min="12279" max="12281" width="14.140625" style="102" customWidth="1"/>
    <col min="12282" max="12282" width="18" style="102" customWidth="1"/>
    <col min="12283" max="12284" width="15.85546875" style="102" customWidth="1"/>
    <col min="12285" max="12285" width="22.7109375" style="102" customWidth="1"/>
    <col min="12286" max="12286" width="18.85546875" style="102" customWidth="1"/>
    <col min="12287" max="12287" width="21" style="102" customWidth="1"/>
    <col min="12288" max="12288" width="18.140625" style="102" customWidth="1"/>
    <col min="12289" max="12529" width="9.140625" style="102"/>
    <col min="12530" max="12530" width="67.7109375" style="102" customWidth="1"/>
    <col min="12531" max="12531" width="13.42578125" style="102" customWidth="1"/>
    <col min="12532" max="12533" width="14.140625" style="102" customWidth="1"/>
    <col min="12534" max="12534" width="15.28515625" style="102" customWidth="1"/>
    <col min="12535" max="12537" width="14.140625" style="102" customWidth="1"/>
    <col min="12538" max="12538" width="18" style="102" customWidth="1"/>
    <col min="12539" max="12540" width="15.85546875" style="102" customWidth="1"/>
    <col min="12541" max="12541" width="22.7109375" style="102" customWidth="1"/>
    <col min="12542" max="12542" width="18.85546875" style="102" customWidth="1"/>
    <col min="12543" max="12543" width="21" style="102" customWidth="1"/>
    <col min="12544" max="12544" width="18.140625" style="102" customWidth="1"/>
    <col min="12545" max="12785" width="9.140625" style="102"/>
    <col min="12786" max="12786" width="67.7109375" style="102" customWidth="1"/>
    <col min="12787" max="12787" width="13.42578125" style="102" customWidth="1"/>
    <col min="12788" max="12789" width="14.140625" style="102" customWidth="1"/>
    <col min="12790" max="12790" width="15.28515625" style="102" customWidth="1"/>
    <col min="12791" max="12793" width="14.140625" style="102" customWidth="1"/>
    <col min="12794" max="12794" width="18" style="102" customWidth="1"/>
    <col min="12795" max="12796" width="15.85546875" style="102" customWidth="1"/>
    <col min="12797" max="12797" width="22.7109375" style="102" customWidth="1"/>
    <col min="12798" max="12798" width="18.85546875" style="102" customWidth="1"/>
    <col min="12799" max="12799" width="21" style="102" customWidth="1"/>
    <col min="12800" max="12800" width="18.140625" style="102" customWidth="1"/>
    <col min="12801" max="13041" width="9.140625" style="102"/>
    <col min="13042" max="13042" width="67.7109375" style="102" customWidth="1"/>
    <col min="13043" max="13043" width="13.42578125" style="102" customWidth="1"/>
    <col min="13044" max="13045" width="14.140625" style="102" customWidth="1"/>
    <col min="13046" max="13046" width="15.28515625" style="102" customWidth="1"/>
    <col min="13047" max="13049" width="14.140625" style="102" customWidth="1"/>
    <col min="13050" max="13050" width="18" style="102" customWidth="1"/>
    <col min="13051" max="13052" width="15.85546875" style="102" customWidth="1"/>
    <col min="13053" max="13053" width="22.7109375" style="102" customWidth="1"/>
    <col min="13054" max="13054" width="18.85546875" style="102" customWidth="1"/>
    <col min="13055" max="13055" width="21" style="102" customWidth="1"/>
    <col min="13056" max="13056" width="18.140625" style="102" customWidth="1"/>
    <col min="13057" max="13297" width="9.140625" style="102"/>
    <col min="13298" max="13298" width="67.7109375" style="102" customWidth="1"/>
    <col min="13299" max="13299" width="13.42578125" style="102" customWidth="1"/>
    <col min="13300" max="13301" width="14.140625" style="102" customWidth="1"/>
    <col min="13302" max="13302" width="15.28515625" style="102" customWidth="1"/>
    <col min="13303" max="13305" width="14.140625" style="102" customWidth="1"/>
    <col min="13306" max="13306" width="18" style="102" customWidth="1"/>
    <col min="13307" max="13308" width="15.85546875" style="102" customWidth="1"/>
    <col min="13309" max="13309" width="22.7109375" style="102" customWidth="1"/>
    <col min="13310" max="13310" width="18.85546875" style="102" customWidth="1"/>
    <col min="13311" max="13311" width="21" style="102" customWidth="1"/>
    <col min="13312" max="13312" width="18.140625" style="102" customWidth="1"/>
    <col min="13313" max="13553" width="9.140625" style="102"/>
    <col min="13554" max="13554" width="67.7109375" style="102" customWidth="1"/>
    <col min="13555" max="13555" width="13.42578125" style="102" customWidth="1"/>
    <col min="13556" max="13557" width="14.140625" style="102" customWidth="1"/>
    <col min="13558" max="13558" width="15.28515625" style="102" customWidth="1"/>
    <col min="13559" max="13561" width="14.140625" style="102" customWidth="1"/>
    <col min="13562" max="13562" width="18" style="102" customWidth="1"/>
    <col min="13563" max="13564" width="15.85546875" style="102" customWidth="1"/>
    <col min="13565" max="13565" width="22.7109375" style="102" customWidth="1"/>
    <col min="13566" max="13566" width="18.85546875" style="102" customWidth="1"/>
    <col min="13567" max="13567" width="21" style="102" customWidth="1"/>
    <col min="13568" max="13568" width="18.140625" style="102" customWidth="1"/>
    <col min="13569" max="13809" width="9.140625" style="102"/>
    <col min="13810" max="13810" width="67.7109375" style="102" customWidth="1"/>
    <col min="13811" max="13811" width="13.42578125" style="102" customWidth="1"/>
    <col min="13812" max="13813" width="14.140625" style="102" customWidth="1"/>
    <col min="13814" max="13814" width="15.28515625" style="102" customWidth="1"/>
    <col min="13815" max="13817" width="14.140625" style="102" customWidth="1"/>
    <col min="13818" max="13818" width="18" style="102" customWidth="1"/>
    <col min="13819" max="13820" width="15.85546875" style="102" customWidth="1"/>
    <col min="13821" max="13821" width="22.7109375" style="102" customWidth="1"/>
    <col min="13822" max="13822" width="18.85546875" style="102" customWidth="1"/>
    <col min="13823" max="13823" width="21" style="102" customWidth="1"/>
    <col min="13824" max="13824" width="18.140625" style="102" customWidth="1"/>
    <col min="13825" max="14065" width="9.140625" style="102"/>
    <col min="14066" max="14066" width="67.7109375" style="102" customWidth="1"/>
    <col min="14067" max="14067" width="13.42578125" style="102" customWidth="1"/>
    <col min="14068" max="14069" width="14.140625" style="102" customWidth="1"/>
    <col min="14070" max="14070" width="15.28515625" style="102" customWidth="1"/>
    <col min="14071" max="14073" width="14.140625" style="102" customWidth="1"/>
    <col min="14074" max="14074" width="18" style="102" customWidth="1"/>
    <col min="14075" max="14076" width="15.85546875" style="102" customWidth="1"/>
    <col min="14077" max="14077" width="22.7109375" style="102" customWidth="1"/>
    <col min="14078" max="14078" width="18.85546875" style="102" customWidth="1"/>
    <col min="14079" max="14079" width="21" style="102" customWidth="1"/>
    <col min="14080" max="14080" width="18.140625" style="102" customWidth="1"/>
    <col min="14081" max="14321" width="9.140625" style="102"/>
    <col min="14322" max="14322" width="67.7109375" style="102" customWidth="1"/>
    <col min="14323" max="14323" width="13.42578125" style="102" customWidth="1"/>
    <col min="14324" max="14325" width="14.140625" style="102" customWidth="1"/>
    <col min="14326" max="14326" width="15.28515625" style="102" customWidth="1"/>
    <col min="14327" max="14329" width="14.140625" style="102" customWidth="1"/>
    <col min="14330" max="14330" width="18" style="102" customWidth="1"/>
    <col min="14331" max="14332" width="15.85546875" style="102" customWidth="1"/>
    <col min="14333" max="14333" width="22.7109375" style="102" customWidth="1"/>
    <col min="14334" max="14334" width="18.85546875" style="102" customWidth="1"/>
    <col min="14335" max="14335" width="21" style="102" customWidth="1"/>
    <col min="14336" max="14336" width="18.140625" style="102" customWidth="1"/>
    <col min="14337" max="14577" width="9.140625" style="102"/>
    <col min="14578" max="14578" width="67.7109375" style="102" customWidth="1"/>
    <col min="14579" max="14579" width="13.42578125" style="102" customWidth="1"/>
    <col min="14580" max="14581" width="14.140625" style="102" customWidth="1"/>
    <col min="14582" max="14582" width="15.28515625" style="102" customWidth="1"/>
    <col min="14583" max="14585" width="14.140625" style="102" customWidth="1"/>
    <col min="14586" max="14586" width="18" style="102" customWidth="1"/>
    <col min="14587" max="14588" width="15.85546875" style="102" customWidth="1"/>
    <col min="14589" max="14589" width="22.7109375" style="102" customWidth="1"/>
    <col min="14590" max="14590" width="18.85546875" style="102" customWidth="1"/>
    <col min="14591" max="14591" width="21" style="102" customWidth="1"/>
    <col min="14592" max="14592" width="18.140625" style="102" customWidth="1"/>
    <col min="14593" max="14833" width="9.140625" style="102"/>
    <col min="14834" max="14834" width="67.7109375" style="102" customWidth="1"/>
    <col min="14835" max="14835" width="13.42578125" style="102" customWidth="1"/>
    <col min="14836" max="14837" width="14.140625" style="102" customWidth="1"/>
    <col min="14838" max="14838" width="15.28515625" style="102" customWidth="1"/>
    <col min="14839" max="14841" width="14.140625" style="102" customWidth="1"/>
    <col min="14842" max="14842" width="18" style="102" customWidth="1"/>
    <col min="14843" max="14844" width="15.85546875" style="102" customWidth="1"/>
    <col min="14845" max="14845" width="22.7109375" style="102" customWidth="1"/>
    <col min="14846" max="14846" width="18.85546875" style="102" customWidth="1"/>
    <col min="14847" max="14847" width="21" style="102" customWidth="1"/>
    <col min="14848" max="14848" width="18.140625" style="102" customWidth="1"/>
    <col min="14849" max="15089" width="9.140625" style="102"/>
    <col min="15090" max="15090" width="67.7109375" style="102" customWidth="1"/>
    <col min="15091" max="15091" width="13.42578125" style="102" customWidth="1"/>
    <col min="15092" max="15093" width="14.140625" style="102" customWidth="1"/>
    <col min="15094" max="15094" width="15.28515625" style="102" customWidth="1"/>
    <col min="15095" max="15097" width="14.140625" style="102" customWidth="1"/>
    <col min="15098" max="15098" width="18" style="102" customWidth="1"/>
    <col min="15099" max="15100" width="15.85546875" style="102" customWidth="1"/>
    <col min="15101" max="15101" width="22.7109375" style="102" customWidth="1"/>
    <col min="15102" max="15102" width="18.85546875" style="102" customWidth="1"/>
    <col min="15103" max="15103" width="21" style="102" customWidth="1"/>
    <col min="15104" max="15104" width="18.140625" style="102" customWidth="1"/>
    <col min="15105" max="15345" width="9.140625" style="102"/>
    <col min="15346" max="15346" width="67.7109375" style="102" customWidth="1"/>
    <col min="15347" max="15347" width="13.42578125" style="102" customWidth="1"/>
    <col min="15348" max="15349" width="14.140625" style="102" customWidth="1"/>
    <col min="15350" max="15350" width="15.28515625" style="102" customWidth="1"/>
    <col min="15351" max="15353" width="14.140625" style="102" customWidth="1"/>
    <col min="15354" max="15354" width="18" style="102" customWidth="1"/>
    <col min="15355" max="15356" width="15.85546875" style="102" customWidth="1"/>
    <col min="15357" max="15357" width="22.7109375" style="102" customWidth="1"/>
    <col min="15358" max="15358" width="18.85546875" style="102" customWidth="1"/>
    <col min="15359" max="15359" width="21" style="102" customWidth="1"/>
    <col min="15360" max="15360" width="18.140625" style="102" customWidth="1"/>
    <col min="15361" max="15601" width="9.140625" style="102"/>
    <col min="15602" max="15602" width="67.7109375" style="102" customWidth="1"/>
    <col min="15603" max="15603" width="13.42578125" style="102" customWidth="1"/>
    <col min="15604" max="15605" width="14.140625" style="102" customWidth="1"/>
    <col min="15606" max="15606" width="15.28515625" style="102" customWidth="1"/>
    <col min="15607" max="15609" width="14.140625" style="102" customWidth="1"/>
    <col min="15610" max="15610" width="18" style="102" customWidth="1"/>
    <col min="15611" max="15612" width="15.85546875" style="102" customWidth="1"/>
    <col min="15613" max="15613" width="22.7109375" style="102" customWidth="1"/>
    <col min="15614" max="15614" width="18.85546875" style="102" customWidth="1"/>
    <col min="15615" max="15615" width="21" style="102" customWidth="1"/>
    <col min="15616" max="15616" width="18.140625" style="102" customWidth="1"/>
    <col min="15617" max="15857" width="9.140625" style="102"/>
    <col min="15858" max="15858" width="67.7109375" style="102" customWidth="1"/>
    <col min="15859" max="15859" width="13.42578125" style="102" customWidth="1"/>
    <col min="15860" max="15861" width="14.140625" style="102" customWidth="1"/>
    <col min="15862" max="15862" width="15.28515625" style="102" customWidth="1"/>
    <col min="15863" max="15865" width="14.140625" style="102" customWidth="1"/>
    <col min="15866" max="15866" width="18" style="102" customWidth="1"/>
    <col min="15867" max="15868" width="15.85546875" style="102" customWidth="1"/>
    <col min="15869" max="15869" width="22.7109375" style="102" customWidth="1"/>
    <col min="15870" max="15870" width="18.85546875" style="102" customWidth="1"/>
    <col min="15871" max="15871" width="21" style="102" customWidth="1"/>
    <col min="15872" max="15872" width="18.140625" style="102" customWidth="1"/>
    <col min="15873" max="16113" width="9.140625" style="102"/>
    <col min="16114" max="16114" width="67.7109375" style="102" customWidth="1"/>
    <col min="16115" max="16115" width="13.42578125" style="102" customWidth="1"/>
    <col min="16116" max="16117" width="14.140625" style="102" customWidth="1"/>
    <col min="16118" max="16118" width="15.28515625" style="102" customWidth="1"/>
    <col min="16119" max="16121" width="14.140625" style="102" customWidth="1"/>
    <col min="16122" max="16122" width="18" style="102" customWidth="1"/>
    <col min="16123" max="16124" width="15.85546875" style="102" customWidth="1"/>
    <col min="16125" max="16125" width="22.7109375" style="102" customWidth="1"/>
    <col min="16126" max="16126" width="18.85546875" style="102" customWidth="1"/>
    <col min="16127" max="16127" width="21" style="102" customWidth="1"/>
    <col min="16128" max="16128" width="18.140625" style="102" customWidth="1"/>
    <col min="16129" max="16384" width="9.140625" style="102"/>
  </cols>
  <sheetData>
    <row r="1" spans="1:13" ht="115.5" customHeight="1" x14ac:dyDescent="0.2">
      <c r="A1" s="961" t="s">
        <v>587</v>
      </c>
      <c r="B1" s="961"/>
      <c r="C1" s="961"/>
      <c r="D1" s="961"/>
      <c r="E1" s="961"/>
      <c r="F1" s="961"/>
      <c r="G1" s="961"/>
      <c r="H1" s="961"/>
      <c r="I1" s="961"/>
      <c r="J1" s="961"/>
      <c r="K1" s="961"/>
      <c r="L1" s="961"/>
      <c r="M1" s="961"/>
    </row>
    <row r="2" spans="1:13" ht="20.25" customHeight="1" x14ac:dyDescent="0.2">
      <c r="A2" s="956" t="s">
        <v>66</v>
      </c>
      <c r="B2" s="956" t="s">
        <v>104</v>
      </c>
      <c r="C2" s="958" t="s">
        <v>571</v>
      </c>
      <c r="D2" s="957" t="s">
        <v>70</v>
      </c>
      <c r="E2" s="963" t="s">
        <v>572</v>
      </c>
      <c r="F2" s="957" t="s">
        <v>71</v>
      </c>
      <c r="G2" s="958" t="s">
        <v>105</v>
      </c>
      <c r="H2" s="958" t="s">
        <v>73</v>
      </c>
      <c r="I2" s="958" t="s">
        <v>106</v>
      </c>
      <c r="J2" s="958" t="s">
        <v>583</v>
      </c>
      <c r="K2" s="957" t="s">
        <v>107</v>
      </c>
      <c r="L2" s="957"/>
      <c r="M2" s="957"/>
    </row>
    <row r="3" spans="1:13" ht="120.75" customHeight="1" x14ac:dyDescent="0.2">
      <c r="A3" s="956"/>
      <c r="B3" s="956"/>
      <c r="C3" s="962"/>
      <c r="D3" s="957"/>
      <c r="E3" s="963"/>
      <c r="F3" s="957"/>
      <c r="G3" s="959"/>
      <c r="H3" s="959"/>
      <c r="I3" s="959"/>
      <c r="J3" s="959"/>
      <c r="K3" s="695" t="s">
        <v>76</v>
      </c>
      <c r="L3" s="695" t="s">
        <v>77</v>
      </c>
      <c r="M3" s="695" t="s">
        <v>574</v>
      </c>
    </row>
    <row r="4" spans="1:13" ht="30.4" customHeight="1" x14ac:dyDescent="0.2">
      <c r="A4" s="104"/>
      <c r="B4" s="694"/>
      <c r="C4" s="694" t="s">
        <v>78</v>
      </c>
      <c r="D4" s="694" t="s">
        <v>79</v>
      </c>
      <c r="E4" s="696" t="s">
        <v>80</v>
      </c>
      <c r="F4" s="694"/>
      <c r="G4" s="694" t="s">
        <v>28</v>
      </c>
      <c r="H4" s="694" t="s">
        <v>80</v>
      </c>
      <c r="I4" s="694" t="s">
        <v>28</v>
      </c>
      <c r="J4" s="694" t="s">
        <v>28</v>
      </c>
      <c r="K4" s="694" t="s">
        <v>28</v>
      </c>
      <c r="L4" s="694" t="s">
        <v>28</v>
      </c>
      <c r="M4" s="694" t="s">
        <v>28</v>
      </c>
    </row>
    <row r="5" spans="1:13" s="409" customFormat="1" ht="30.75" customHeight="1" x14ac:dyDescent="0.3">
      <c r="A5" s="112" t="s">
        <v>81</v>
      </c>
      <c r="B5" s="107">
        <f>+B6+B7+B8</f>
        <v>6073</v>
      </c>
      <c r="C5" s="108">
        <v>126.96</v>
      </c>
      <c r="D5" s="108"/>
      <c r="E5" s="122"/>
      <c r="F5" s="108"/>
      <c r="G5" s="107">
        <f>+G6+G7+G8</f>
        <v>1591.3742798399999</v>
      </c>
      <c r="H5" s="109"/>
      <c r="I5" s="109"/>
      <c r="J5" s="110">
        <f>+ROUND(G5,0)</f>
        <v>1591</v>
      </c>
      <c r="K5" s="110">
        <f>J5</f>
        <v>1591</v>
      </c>
      <c r="L5" s="110"/>
      <c r="M5" s="110"/>
    </row>
    <row r="6" spans="1:13" s="409" customFormat="1" ht="40.5" x14ac:dyDescent="0.3">
      <c r="A6" s="109" t="s">
        <v>82</v>
      </c>
      <c r="B6" s="115">
        <v>2125.3000000000002</v>
      </c>
      <c r="C6" s="108">
        <v>126.96</v>
      </c>
      <c r="D6" s="122"/>
      <c r="E6" s="122"/>
      <c r="F6" s="122"/>
      <c r="G6" s="115">
        <f>+(B6*10*0.4*C6)/1000</f>
        <v>1079.3123519999999</v>
      </c>
      <c r="H6" s="109"/>
      <c r="I6" s="109"/>
      <c r="J6" s="115">
        <f>+G6</f>
        <v>1079.3123519999999</v>
      </c>
      <c r="K6" s="115"/>
      <c r="L6" s="115"/>
      <c r="M6" s="115"/>
    </row>
    <row r="7" spans="1:13" s="409" customFormat="1" ht="40.5" x14ac:dyDescent="0.3">
      <c r="A7" s="109" t="s">
        <v>83</v>
      </c>
      <c r="B7" s="115">
        <v>3549.93</v>
      </c>
      <c r="C7" s="108">
        <v>126.96</v>
      </c>
      <c r="D7" s="122"/>
      <c r="E7" s="122"/>
      <c r="F7" s="122"/>
      <c r="G7" s="115">
        <f>+(B7*10*0.08*C7)/1000</f>
        <v>360.55929023999994</v>
      </c>
      <c r="H7" s="109"/>
      <c r="I7" s="109"/>
      <c r="J7" s="115">
        <f>+G7</f>
        <v>360.55929023999994</v>
      </c>
      <c r="K7" s="115"/>
      <c r="L7" s="115"/>
      <c r="M7" s="115"/>
    </row>
    <row r="8" spans="1:13" s="409" customFormat="1" ht="40.5" x14ac:dyDescent="0.3">
      <c r="A8" s="109" t="s">
        <v>320</v>
      </c>
      <c r="B8" s="115">
        <v>397.77</v>
      </c>
      <c r="C8" s="108">
        <v>126.96</v>
      </c>
      <c r="D8" s="122"/>
      <c r="E8" s="122"/>
      <c r="F8" s="122"/>
      <c r="G8" s="115">
        <f>+(B8*10*0.3*C8)/1000</f>
        <v>151.50263759999999</v>
      </c>
      <c r="H8" s="109"/>
      <c r="I8" s="109"/>
      <c r="J8" s="115">
        <f>+G8</f>
        <v>151.50263759999999</v>
      </c>
      <c r="K8" s="115"/>
      <c r="L8" s="115"/>
      <c r="M8" s="115"/>
    </row>
    <row r="9" spans="1:13" s="409" customFormat="1" ht="22.9" customHeight="1" x14ac:dyDescent="0.3">
      <c r="A9" s="112" t="s">
        <v>108</v>
      </c>
      <c r="B9" s="107">
        <f>SUM(B10:B16)</f>
        <v>9442.9</v>
      </c>
      <c r="C9" s="115"/>
      <c r="D9" s="115"/>
      <c r="E9" s="107"/>
      <c r="F9" s="115"/>
      <c r="G9" s="107">
        <f>SUM(G10:G16)</f>
        <v>796.73064639999996</v>
      </c>
      <c r="H9" s="109"/>
      <c r="I9" s="109"/>
      <c r="J9" s="107">
        <f>+ROUND(G9,0)</f>
        <v>797</v>
      </c>
      <c r="K9" s="107">
        <f>J9</f>
        <v>797</v>
      </c>
      <c r="L9" s="107"/>
      <c r="M9" s="107"/>
    </row>
    <row r="10" spans="1:13" s="409" customFormat="1" ht="32.85" customHeight="1" x14ac:dyDescent="0.3">
      <c r="A10" s="109" t="s">
        <v>109</v>
      </c>
      <c r="B10" s="115">
        <v>76.8</v>
      </c>
      <c r="C10" s="108">
        <v>8.02</v>
      </c>
      <c r="D10" s="108"/>
      <c r="E10" s="122"/>
      <c r="F10" s="108"/>
      <c r="G10" s="115">
        <f>+B10*10*C10/1000</f>
        <v>6.1593599999999995</v>
      </c>
      <c r="H10" s="109"/>
      <c r="I10" s="109"/>
      <c r="J10" s="107">
        <f t="shared" ref="J10:J16" si="0">+G10</f>
        <v>6.1593599999999995</v>
      </c>
      <c r="K10" s="107"/>
      <c r="L10" s="107"/>
      <c r="M10" s="107"/>
    </row>
    <row r="11" spans="1:13" s="409" customFormat="1" ht="20.25" x14ac:dyDescent="0.3">
      <c r="A11" s="109" t="s">
        <v>110</v>
      </c>
      <c r="B11" s="115">
        <v>4221.3</v>
      </c>
      <c r="C11" s="108">
        <v>0.01</v>
      </c>
      <c r="D11" s="108"/>
      <c r="E11" s="122"/>
      <c r="F11" s="108"/>
      <c r="G11" s="115">
        <f>+B11*10*C11/1000</f>
        <v>0.42213000000000001</v>
      </c>
      <c r="H11" s="109"/>
      <c r="I11" s="109"/>
      <c r="J11" s="107">
        <f>+G11</f>
        <v>0.42213000000000001</v>
      </c>
      <c r="K11" s="107"/>
      <c r="L11" s="107"/>
      <c r="M11" s="107"/>
    </row>
    <row r="12" spans="1:13" s="409" customFormat="1" ht="40.5" x14ac:dyDescent="0.3">
      <c r="A12" s="109" t="s">
        <v>111</v>
      </c>
      <c r="B12" s="115">
        <v>0</v>
      </c>
      <c r="C12" s="108">
        <v>8.02</v>
      </c>
      <c r="D12" s="108"/>
      <c r="E12" s="122"/>
      <c r="F12" s="108"/>
      <c r="G12" s="115">
        <f>+B12*10*C12/1000</f>
        <v>0</v>
      </c>
      <c r="H12" s="109"/>
      <c r="I12" s="109"/>
      <c r="J12" s="107">
        <f t="shared" si="0"/>
        <v>0</v>
      </c>
      <c r="K12" s="107"/>
      <c r="L12" s="107"/>
      <c r="M12" s="107"/>
    </row>
    <row r="13" spans="1:13" s="409" customFormat="1" ht="20.25" x14ac:dyDescent="0.3">
      <c r="A13" s="109" t="s">
        <v>112</v>
      </c>
      <c r="B13" s="115">
        <f>3351.1</f>
        <v>3351.1</v>
      </c>
      <c r="C13" s="108">
        <v>11.65</v>
      </c>
      <c r="D13" s="108"/>
      <c r="E13" s="122"/>
      <c r="F13" s="108"/>
      <c r="G13" s="115">
        <f>+B13*10*C13/1000</f>
        <v>390.40315000000004</v>
      </c>
      <c r="H13" s="109"/>
      <c r="I13" s="109"/>
      <c r="J13" s="107">
        <f t="shared" si="0"/>
        <v>390.40315000000004</v>
      </c>
      <c r="K13" s="107"/>
      <c r="L13" s="107"/>
      <c r="M13" s="107"/>
    </row>
    <row r="14" spans="1:13" s="409" customFormat="1" ht="40.5" x14ac:dyDescent="0.3">
      <c r="A14" s="109" t="s">
        <v>87</v>
      </c>
      <c r="B14" s="115">
        <v>3.4</v>
      </c>
      <c r="C14" s="108">
        <v>126.96</v>
      </c>
      <c r="D14" s="108"/>
      <c r="E14" s="122"/>
      <c r="F14" s="108"/>
      <c r="G14" s="115">
        <f>+(B14*10*0.4*C14)/1000</f>
        <v>1.7266560000000002</v>
      </c>
      <c r="H14" s="109"/>
      <c r="I14" s="109"/>
      <c r="J14" s="107">
        <f t="shared" si="0"/>
        <v>1.7266560000000002</v>
      </c>
      <c r="K14" s="107"/>
      <c r="L14" s="107"/>
      <c r="M14" s="107"/>
    </row>
    <row r="15" spans="1:13" s="409" customFormat="1" ht="40.5" x14ac:dyDescent="0.3">
      <c r="A15" s="109" t="s">
        <v>576</v>
      </c>
      <c r="B15" s="115">
        <v>51</v>
      </c>
      <c r="C15" s="108">
        <v>1.06</v>
      </c>
      <c r="D15" s="108"/>
      <c r="E15" s="122"/>
      <c r="F15" s="108"/>
      <c r="G15" s="115">
        <f>+B15*10*C15/1000</f>
        <v>0.54059999999999997</v>
      </c>
      <c r="H15" s="109"/>
      <c r="I15" s="109"/>
      <c r="J15" s="107">
        <f t="shared" si="0"/>
        <v>0.54059999999999997</v>
      </c>
      <c r="K15" s="107"/>
      <c r="L15" s="107"/>
      <c r="M15" s="107"/>
    </row>
    <row r="16" spans="1:13" s="409" customFormat="1" ht="81" x14ac:dyDescent="0.3">
      <c r="A16" s="109" t="s">
        <v>91</v>
      </c>
      <c r="B16" s="115">
        <f>1739.3</f>
        <v>1739.3</v>
      </c>
      <c r="C16" s="108">
        <v>126.96</v>
      </c>
      <c r="D16" s="108"/>
      <c r="E16" s="122"/>
      <c r="F16" s="108"/>
      <c r="G16" s="115">
        <f>+(B16*10*0.18*C16)/1000</f>
        <v>397.47875039999997</v>
      </c>
      <c r="H16" s="109"/>
      <c r="I16" s="109"/>
      <c r="J16" s="115">
        <f t="shared" si="0"/>
        <v>397.47875039999997</v>
      </c>
      <c r="K16" s="115"/>
      <c r="L16" s="115"/>
      <c r="M16" s="115"/>
    </row>
    <row r="17" spans="1:13" s="409" customFormat="1" ht="20.25" x14ac:dyDescent="0.3">
      <c r="A17" s="112" t="s">
        <v>321</v>
      </c>
      <c r="B17" s="115"/>
      <c r="C17" s="108"/>
      <c r="D17" s="108"/>
      <c r="E17" s="122"/>
      <c r="F17" s="108"/>
      <c r="G17" s="115"/>
      <c r="H17" s="109"/>
      <c r="I17" s="109"/>
      <c r="J17" s="107">
        <f>+J21+J22+J23</f>
        <v>8982</v>
      </c>
      <c r="K17" s="107">
        <f>J17</f>
        <v>8982</v>
      </c>
      <c r="L17" s="115"/>
      <c r="M17" s="115"/>
    </row>
    <row r="18" spans="1:13" s="409" customFormat="1" ht="40.5" x14ac:dyDescent="0.3">
      <c r="A18" s="112" t="s">
        <v>324</v>
      </c>
      <c r="B18" s="107"/>
      <c r="C18" s="115"/>
      <c r="D18" s="115"/>
      <c r="E18" s="115"/>
      <c r="F18" s="115"/>
      <c r="G18" s="107"/>
      <c r="H18" s="115"/>
      <c r="I18" s="107"/>
      <c r="J18" s="107"/>
      <c r="K18" s="107"/>
      <c r="L18" s="107"/>
      <c r="M18" s="107"/>
    </row>
    <row r="19" spans="1:13" s="409" customFormat="1" ht="22.5" x14ac:dyDescent="0.3">
      <c r="A19" s="109" t="s">
        <v>94</v>
      </c>
      <c r="B19" s="115">
        <f>B21</f>
        <v>153</v>
      </c>
      <c r="C19" s="108">
        <v>1306.3699999999999</v>
      </c>
      <c r="D19" s="108"/>
      <c r="E19" s="122"/>
      <c r="F19" s="108"/>
      <c r="G19" s="115">
        <f>+B19*C19/1000</f>
        <v>199.87460999999999</v>
      </c>
      <c r="H19" s="121">
        <v>0.12</v>
      </c>
      <c r="I19" s="115">
        <f>+H20/20*B19/100*12+I20</f>
        <v>55.168421760000001</v>
      </c>
      <c r="J19" s="115">
        <f>+G19+I19</f>
        <v>255.04303175999999</v>
      </c>
      <c r="K19" s="110"/>
      <c r="L19" s="110"/>
      <c r="M19" s="110"/>
    </row>
    <row r="20" spans="1:13" s="409" customFormat="1" ht="43.5" customHeight="1" x14ac:dyDescent="0.35">
      <c r="A20" s="109" t="s">
        <v>95</v>
      </c>
      <c r="B20" s="122"/>
      <c r="C20" s="108"/>
      <c r="D20" s="122"/>
      <c r="E20" s="122">
        <f>'[34]акциз вітч 2022'!G23</f>
        <v>107.2</v>
      </c>
      <c r="F20" s="108"/>
      <c r="G20" s="136"/>
      <c r="H20" s="108">
        <f>56.06/100*E20</f>
        <v>60.096319999999999</v>
      </c>
      <c r="I20" s="115"/>
      <c r="J20" s="116"/>
      <c r="K20" s="110"/>
      <c r="L20" s="110"/>
      <c r="M20" s="110"/>
    </row>
    <row r="21" spans="1:13" s="409" customFormat="1" ht="51.75" customHeight="1" x14ac:dyDescent="0.3">
      <c r="A21" s="112" t="s">
        <v>325</v>
      </c>
      <c r="B21" s="107">
        <v>153</v>
      </c>
      <c r="C21" s="108">
        <v>1747.6</v>
      </c>
      <c r="D21" s="115"/>
      <c r="E21" s="115"/>
      <c r="F21" s="115"/>
      <c r="G21" s="107">
        <f>+ROUND(B21*C21/1000,0)</f>
        <v>267</v>
      </c>
      <c r="H21" s="115"/>
      <c r="I21" s="107"/>
      <c r="J21" s="107">
        <f>+ROUND(G21,0)</f>
        <v>267</v>
      </c>
      <c r="K21" s="700"/>
      <c r="L21" s="107"/>
      <c r="M21" s="107"/>
    </row>
    <row r="22" spans="1:13" s="701" customFormat="1" ht="40.5" x14ac:dyDescent="0.3">
      <c r="A22" s="112" t="s">
        <v>373</v>
      </c>
      <c r="B22" s="107">
        <v>4976.5</v>
      </c>
      <c r="C22" s="108">
        <v>1747.6</v>
      </c>
      <c r="D22" s="115"/>
      <c r="E22" s="115"/>
      <c r="F22" s="115"/>
      <c r="G22" s="107">
        <f>+ROUND(B22*C22/1000,0)</f>
        <v>8697</v>
      </c>
      <c r="H22" s="115"/>
      <c r="I22" s="107"/>
      <c r="J22" s="107">
        <f>+ROUND(G22,0)</f>
        <v>8697</v>
      </c>
      <c r="K22" s="700"/>
      <c r="L22" s="107"/>
      <c r="M22" s="107"/>
    </row>
    <row r="23" spans="1:13" s="701" customFormat="1" ht="40.5" x14ac:dyDescent="0.3">
      <c r="A23" s="112" t="s">
        <v>374</v>
      </c>
      <c r="B23" s="107">
        <v>5.968</v>
      </c>
      <c r="C23" s="108">
        <v>3000</v>
      </c>
      <c r="D23" s="115"/>
      <c r="E23" s="115"/>
      <c r="F23" s="115"/>
      <c r="G23" s="107">
        <f>+B23*C23/1000</f>
        <v>17.904</v>
      </c>
      <c r="H23" s="115"/>
      <c r="I23" s="107"/>
      <c r="J23" s="107">
        <f>+ROUND(G23,0)</f>
        <v>18</v>
      </c>
      <c r="K23" s="700"/>
      <c r="L23" s="107"/>
      <c r="M23" s="107"/>
    </row>
    <row r="24" spans="1:13" s="409" customFormat="1" ht="22.5" x14ac:dyDescent="0.3">
      <c r="A24" s="112" t="s">
        <v>92</v>
      </c>
      <c r="B24" s="107">
        <v>5100</v>
      </c>
      <c r="C24" s="108">
        <v>2.78</v>
      </c>
      <c r="D24" s="108"/>
      <c r="E24" s="122"/>
      <c r="F24" s="108"/>
      <c r="G24" s="107">
        <f>+B24*10*C24/1000</f>
        <v>141.78</v>
      </c>
      <c r="H24" s="109"/>
      <c r="I24" s="109"/>
      <c r="J24" s="110">
        <f>+ROUND(G24,0)</f>
        <v>142</v>
      </c>
      <c r="K24" s="110">
        <f>J24</f>
        <v>142</v>
      </c>
      <c r="L24" s="110"/>
      <c r="M24" s="110"/>
    </row>
    <row r="25" spans="1:13" s="409" customFormat="1" ht="22.5" x14ac:dyDescent="0.3">
      <c r="A25" s="112" t="s">
        <v>113</v>
      </c>
      <c r="B25" s="124">
        <v>8.3000000000000004E-2</v>
      </c>
      <c r="C25" s="124"/>
      <c r="D25" s="115"/>
      <c r="E25" s="122"/>
      <c r="F25" s="115"/>
      <c r="G25" s="110">
        <f>B25*D26*B41/1000</f>
        <v>2.4425452480000001</v>
      </c>
      <c r="H25" s="122"/>
      <c r="I25" s="115"/>
      <c r="J25" s="110">
        <f>ROUND(G25,0)</f>
        <v>2</v>
      </c>
      <c r="K25" s="110">
        <f>J25</f>
        <v>2</v>
      </c>
      <c r="L25" s="110"/>
      <c r="M25" s="110"/>
    </row>
    <row r="26" spans="1:13" s="409" customFormat="1" ht="22.5" x14ac:dyDescent="0.3">
      <c r="A26" s="109" t="s">
        <v>584</v>
      </c>
      <c r="B26" s="124"/>
      <c r="C26" s="124"/>
      <c r="D26" s="122">
        <v>872</v>
      </c>
      <c r="E26" s="122"/>
      <c r="F26" s="115"/>
      <c r="G26" s="110"/>
      <c r="H26" s="122"/>
      <c r="I26" s="115"/>
      <c r="J26" s="110"/>
      <c r="K26" s="110"/>
      <c r="L26" s="110"/>
      <c r="M26" s="110"/>
    </row>
    <row r="27" spans="1:13" s="409" customFormat="1" ht="22.5" x14ac:dyDescent="0.3">
      <c r="A27" s="112" t="s">
        <v>96</v>
      </c>
      <c r="B27" s="107">
        <v>3</v>
      </c>
      <c r="C27" s="124"/>
      <c r="D27" s="122"/>
      <c r="E27" s="122"/>
      <c r="F27" s="115"/>
      <c r="G27" s="110"/>
      <c r="H27" s="125">
        <v>3.2000000000000001E-2</v>
      </c>
      <c r="I27" s="115">
        <f>+B27*H27*H28</f>
        <v>132.78624000000002</v>
      </c>
      <c r="J27" s="110">
        <f>ROUND(I27,0)</f>
        <v>133</v>
      </c>
      <c r="K27" s="110">
        <f>J27</f>
        <v>133</v>
      </c>
      <c r="L27" s="110"/>
      <c r="M27" s="110"/>
    </row>
    <row r="28" spans="1:13" s="409" customFormat="1" ht="22.5" x14ac:dyDescent="0.3">
      <c r="A28" s="109" t="s">
        <v>580</v>
      </c>
      <c r="B28" s="124"/>
      <c r="C28" s="124"/>
      <c r="D28" s="122"/>
      <c r="E28" s="122"/>
      <c r="F28" s="115"/>
      <c r="G28" s="110"/>
      <c r="H28" s="122">
        <v>1383.19</v>
      </c>
      <c r="I28" s="115"/>
      <c r="J28" s="110"/>
      <c r="K28" s="110"/>
      <c r="L28" s="110"/>
      <c r="M28" s="110"/>
    </row>
    <row r="29" spans="1:13" s="409" customFormat="1" ht="36.950000000000003" customHeight="1" x14ac:dyDescent="0.3">
      <c r="A29" s="112" t="s">
        <v>97</v>
      </c>
      <c r="B29" s="107"/>
      <c r="C29" s="107"/>
      <c r="D29" s="115"/>
      <c r="E29" s="122"/>
      <c r="F29" s="115"/>
      <c r="G29" s="110">
        <f>+G30+G31+G33+G32</f>
        <v>52443.479509917051</v>
      </c>
      <c r="H29" s="122"/>
      <c r="I29" s="115"/>
      <c r="J29" s="110">
        <f>+J30+J31+J33+J32</f>
        <v>52443</v>
      </c>
      <c r="K29" s="110"/>
      <c r="L29" s="110">
        <f>J29-M29</f>
        <v>45394.661</v>
      </c>
      <c r="M29" s="110">
        <f>ROUND(J29/100*13.44,3)</f>
        <v>7048.3389999999999</v>
      </c>
    </row>
    <row r="30" spans="1:13" s="409" customFormat="1" ht="23.25" x14ac:dyDescent="0.35">
      <c r="A30" s="109" t="s">
        <v>114</v>
      </c>
      <c r="B30" s="115">
        <v>1019</v>
      </c>
      <c r="C30" s="115"/>
      <c r="D30" s="122">
        <v>213.5</v>
      </c>
      <c r="E30" s="122"/>
      <c r="F30" s="108">
        <v>0.74</v>
      </c>
      <c r="G30" s="137">
        <f>+B30/F30*D30*B41/1000</f>
        <v>9921.7523810810817</v>
      </c>
      <c r="H30" s="122"/>
      <c r="I30" s="115"/>
      <c r="J30" s="116">
        <f>+ROUND(G30,0)</f>
        <v>9922</v>
      </c>
      <c r="K30" s="110"/>
      <c r="L30" s="110"/>
      <c r="M30" s="110"/>
    </row>
    <row r="31" spans="1:13" s="409" customFormat="1" ht="23.25" x14ac:dyDescent="0.35">
      <c r="A31" s="109" t="s">
        <v>99</v>
      </c>
      <c r="B31" s="115">
        <v>6089</v>
      </c>
      <c r="C31" s="115"/>
      <c r="D31" s="122">
        <v>139.5</v>
      </c>
      <c r="E31" s="122"/>
      <c r="F31" s="108">
        <v>0.84</v>
      </c>
      <c r="G31" s="137">
        <f>+B31/F31*D31*B41/1000</f>
        <v>34126.278921428566</v>
      </c>
      <c r="H31" s="122"/>
      <c r="I31" s="115"/>
      <c r="J31" s="116">
        <f>+ROUND(G31,0)</f>
        <v>34126</v>
      </c>
      <c r="K31" s="110"/>
      <c r="L31" s="110"/>
      <c r="M31" s="110"/>
    </row>
    <row r="32" spans="1:13" s="409" customFormat="1" ht="23.25" x14ac:dyDescent="0.35">
      <c r="A32" s="109" t="s">
        <v>115</v>
      </c>
      <c r="B32" s="115">
        <v>1567</v>
      </c>
      <c r="C32" s="115"/>
      <c r="D32" s="122">
        <v>52</v>
      </c>
      <c r="E32" s="122"/>
      <c r="F32" s="108">
        <v>0.54</v>
      </c>
      <c r="G32" s="137">
        <f>+B32/F32*D32*B41/1000</f>
        <v>5092.4482074074067</v>
      </c>
      <c r="H32" s="122"/>
      <c r="I32" s="138"/>
      <c r="J32" s="116">
        <f>+ROUND(G32,0)</f>
        <v>5092</v>
      </c>
      <c r="K32" s="110"/>
      <c r="L32" s="110"/>
      <c r="M32" s="110"/>
    </row>
    <row r="33" spans="1:13" s="409" customFormat="1" ht="23.25" x14ac:dyDescent="0.35">
      <c r="A33" s="109" t="s">
        <v>100</v>
      </c>
      <c r="B33" s="115">
        <v>508</v>
      </c>
      <c r="C33" s="115"/>
      <c r="D33" s="115"/>
      <c r="E33" s="122"/>
      <c r="F33" s="115"/>
      <c r="G33" s="116">
        <v>3303</v>
      </c>
      <c r="H33" s="122"/>
      <c r="I33" s="115"/>
      <c r="J33" s="116">
        <f>+ROUND(G33,0)</f>
        <v>3303</v>
      </c>
      <c r="K33" s="110"/>
      <c r="L33" s="110"/>
      <c r="M33" s="110"/>
    </row>
    <row r="34" spans="1:13" s="409" customFormat="1" ht="23.25" x14ac:dyDescent="0.35">
      <c r="A34" s="112" t="s">
        <v>588</v>
      </c>
      <c r="B34" s="115"/>
      <c r="C34" s="115"/>
      <c r="D34" s="115"/>
      <c r="E34" s="122"/>
      <c r="F34" s="115"/>
      <c r="G34" s="116"/>
      <c r="H34" s="122"/>
      <c r="I34" s="115"/>
      <c r="J34" s="110">
        <f>+J35+J36</f>
        <v>12372.690699999999</v>
      </c>
      <c r="K34" s="110"/>
      <c r="L34" s="110">
        <f>J34</f>
        <v>12372.690699999999</v>
      </c>
      <c r="M34" s="110"/>
    </row>
    <row r="35" spans="1:13" s="409" customFormat="1" ht="87" customHeight="1" x14ac:dyDescent="0.35">
      <c r="A35" s="109" t="s">
        <v>585</v>
      </c>
      <c r="B35" s="115"/>
      <c r="C35" s="115"/>
      <c r="D35" s="122"/>
      <c r="E35" s="122"/>
      <c r="F35" s="115"/>
      <c r="G35" s="116">
        <v>120.69070000000001</v>
      </c>
      <c r="H35" s="122"/>
      <c r="I35" s="115"/>
      <c r="J35" s="116">
        <f>+ROUND(G35,4)</f>
        <v>120.69070000000001</v>
      </c>
      <c r="K35" s="116"/>
      <c r="L35" s="116"/>
      <c r="M35" s="110"/>
    </row>
    <row r="36" spans="1:13" s="409" customFormat="1" ht="39.4" customHeight="1" x14ac:dyDescent="0.35">
      <c r="A36" s="109" t="s">
        <v>589</v>
      </c>
      <c r="B36" s="115">
        <v>522.27</v>
      </c>
      <c r="C36" s="115"/>
      <c r="D36" s="115"/>
      <c r="E36" s="122"/>
      <c r="F36" s="115"/>
      <c r="G36" s="137">
        <f>+B36*D37*B41/1000</f>
        <v>12251.708544675599</v>
      </c>
      <c r="H36" s="122"/>
      <c r="I36" s="115"/>
      <c r="J36" s="116">
        <f>+ROUND(G36,0)</f>
        <v>12252</v>
      </c>
      <c r="K36" s="116"/>
      <c r="L36" s="116"/>
      <c r="M36" s="110"/>
    </row>
    <row r="37" spans="1:13" s="409" customFormat="1" ht="22.5" x14ac:dyDescent="0.3">
      <c r="A37" s="109" t="s">
        <v>102</v>
      </c>
      <c r="B37" s="107"/>
      <c r="C37" s="107"/>
      <c r="D37" s="122">
        <v>695.11</v>
      </c>
      <c r="E37" s="122"/>
      <c r="F37" s="115"/>
      <c r="G37" s="137"/>
      <c r="H37" s="122"/>
      <c r="I37" s="115"/>
      <c r="J37" s="110"/>
      <c r="K37" s="110"/>
      <c r="L37" s="110"/>
      <c r="M37" s="110"/>
    </row>
    <row r="38" spans="1:13" s="409" customFormat="1" ht="22.5" x14ac:dyDescent="0.3">
      <c r="A38" s="112" t="s">
        <v>116</v>
      </c>
      <c r="B38" s="107"/>
      <c r="C38" s="107"/>
      <c r="D38" s="115"/>
      <c r="E38" s="122"/>
      <c r="F38" s="115"/>
      <c r="G38" s="139">
        <v>91</v>
      </c>
      <c r="H38" s="122"/>
      <c r="I38" s="115"/>
      <c r="J38" s="110">
        <f>+ROUND(G38,0)</f>
        <v>91</v>
      </c>
      <c r="K38" s="110">
        <f>J38</f>
        <v>91</v>
      </c>
      <c r="L38" s="110"/>
      <c r="M38" s="110"/>
    </row>
    <row r="39" spans="1:13" s="409" customFormat="1" ht="35.65" customHeight="1" x14ac:dyDescent="0.4">
      <c r="A39" s="128" t="s">
        <v>103</v>
      </c>
      <c r="B39" s="130"/>
      <c r="C39" s="130"/>
      <c r="D39" s="130"/>
      <c r="E39" s="130"/>
      <c r="F39" s="130"/>
      <c r="G39" s="129"/>
      <c r="H39" s="131"/>
      <c r="I39" s="110"/>
      <c r="J39" s="132">
        <f>+J5+J9+J17+J24+J25+J27+J29+J34+J38</f>
        <v>76553.690700000006</v>
      </c>
      <c r="K39" s="132">
        <f>+K5+K9+K17+K24+K25+K27+K29+K36+K38</f>
        <v>11738</v>
      </c>
      <c r="L39" s="132">
        <f>+L5+L9+L21+L24+L25+L29+L34+L38</f>
        <v>57767.351699999999</v>
      </c>
      <c r="M39" s="132">
        <f>+M5+M9+M21+M24+M25+M29+M36+M38</f>
        <v>7048.3389999999999</v>
      </c>
    </row>
    <row r="40" spans="1:13" ht="27.95" customHeight="1" x14ac:dyDescent="0.3">
      <c r="A40" s="140" t="s">
        <v>581</v>
      </c>
      <c r="J40" s="702"/>
      <c r="K40" s="113"/>
      <c r="L40" s="113"/>
    </row>
    <row r="41" spans="1:13" ht="20.25" x14ac:dyDescent="0.3">
      <c r="A41" s="133" t="s">
        <v>582</v>
      </c>
      <c r="B41" s="134">
        <v>33.747999999999998</v>
      </c>
      <c r="C41" s="134"/>
      <c r="D41" s="134"/>
      <c r="E41" s="134"/>
    </row>
  </sheetData>
  <mergeCells count="12">
    <mergeCell ref="A1:M1"/>
    <mergeCell ref="J2:J3"/>
    <mergeCell ref="K2:M2"/>
    <mergeCell ref="A2:A3"/>
    <mergeCell ref="B2:B3"/>
    <mergeCell ref="C2:C3"/>
    <mergeCell ref="D2:D3"/>
    <mergeCell ref="E2:E3"/>
    <mergeCell ref="F2:F3"/>
    <mergeCell ref="G2:G3"/>
    <mergeCell ref="H2:H3"/>
    <mergeCell ref="I2:I3"/>
  </mergeCells>
  <printOptions horizontalCentered="1"/>
  <pageMargins left="7.874015748031496E-2" right="0" top="0.19685039370078741" bottom="3.937007874015748E-2" header="0" footer="0"/>
  <pageSetup paperSize="9" scale="38" orientation="landscape"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64"/>
  <sheetViews>
    <sheetView view="pageBreakPreview" zoomScale="90" zoomScaleNormal="75" zoomScaleSheetLayoutView="90" workbookViewId="0">
      <selection activeCell="Q11" sqref="Q11"/>
    </sheetView>
  </sheetViews>
  <sheetFormatPr defaultColWidth="9.140625" defaultRowHeight="12.75" x14ac:dyDescent="0.2"/>
  <cols>
    <col min="1" max="1" width="6.28515625" style="141" customWidth="1"/>
    <col min="2" max="2" width="78.42578125" style="141" customWidth="1"/>
    <col min="3" max="3" width="13.85546875" style="173" customWidth="1"/>
    <col min="4" max="4" width="13.5703125" style="170" customWidth="1"/>
    <col min="5" max="5" width="14.28515625" style="172" customWidth="1"/>
    <col min="6" max="6" width="13.7109375" style="172" customWidth="1"/>
    <col min="7" max="7" width="13.42578125" style="172" customWidth="1"/>
    <col min="8" max="8" width="9.140625" style="141"/>
    <col min="9" max="9" width="16.140625" style="141" customWidth="1"/>
    <col min="10" max="12" width="12.85546875" style="141" customWidth="1"/>
    <col min="13" max="16384" width="9.140625" style="141"/>
  </cols>
  <sheetData>
    <row r="1" spans="1:12" ht="74.25" customHeight="1" x14ac:dyDescent="0.2">
      <c r="A1" s="964" t="s">
        <v>590</v>
      </c>
      <c r="B1" s="964"/>
      <c r="C1" s="964"/>
      <c r="D1" s="964"/>
      <c r="E1" s="964"/>
      <c r="F1" s="964"/>
      <c r="G1" s="964"/>
    </row>
    <row r="2" spans="1:12" ht="19.5" customHeight="1" x14ac:dyDescent="0.2">
      <c r="A2" s="560"/>
      <c r="B2" s="560"/>
      <c r="C2" s="560"/>
      <c r="D2" s="560"/>
      <c r="E2" s="560"/>
      <c r="F2" s="560"/>
      <c r="G2" s="548" t="s">
        <v>28</v>
      </c>
    </row>
    <row r="3" spans="1:12" s="142" customFormat="1" ht="28.5" customHeight="1" x14ac:dyDescent="0.2">
      <c r="A3" s="965" t="s">
        <v>117</v>
      </c>
      <c r="B3" s="967" t="s">
        <v>54</v>
      </c>
      <c r="C3" s="965" t="s">
        <v>118</v>
      </c>
      <c r="D3" s="470" t="s">
        <v>21</v>
      </c>
      <c r="E3" s="470" t="s">
        <v>275</v>
      </c>
      <c r="F3" s="470" t="s">
        <v>275</v>
      </c>
      <c r="G3" s="470" t="s">
        <v>385</v>
      </c>
      <c r="I3" s="143"/>
    </row>
    <row r="4" spans="1:12" s="142" customFormat="1" ht="36" customHeight="1" x14ac:dyDescent="0.2">
      <c r="A4" s="966"/>
      <c r="B4" s="968"/>
      <c r="C4" s="966"/>
      <c r="D4" s="468" t="s">
        <v>119</v>
      </c>
      <c r="E4" s="468" t="s">
        <v>274</v>
      </c>
      <c r="F4" s="469" t="s">
        <v>120</v>
      </c>
      <c r="G4" s="469" t="s">
        <v>121</v>
      </c>
      <c r="I4" s="143"/>
    </row>
    <row r="5" spans="1:12" ht="36.950000000000003" customHeight="1" x14ac:dyDescent="0.25">
      <c r="A5" s="144">
        <v>1</v>
      </c>
      <c r="B5" s="145" t="s">
        <v>122</v>
      </c>
      <c r="C5" s="146" t="s">
        <v>123</v>
      </c>
      <c r="D5" s="147">
        <v>269595.19999999995</v>
      </c>
      <c r="E5" s="147"/>
      <c r="F5" s="147">
        <v>303400</v>
      </c>
      <c r="G5" s="147">
        <v>336800</v>
      </c>
      <c r="I5" s="148"/>
    </row>
    <row r="6" spans="1:12" ht="19.5" customHeight="1" x14ac:dyDescent="0.25">
      <c r="A6" s="149"/>
      <c r="B6" s="150"/>
      <c r="C6" s="151"/>
      <c r="D6" s="152"/>
      <c r="E6" s="152"/>
      <c r="F6" s="152"/>
      <c r="G6" s="489"/>
      <c r="I6" s="148"/>
    </row>
    <row r="7" spans="1:12" ht="30.4" customHeight="1" x14ac:dyDescent="0.25">
      <c r="A7" s="153">
        <v>2</v>
      </c>
      <c r="B7" s="145" t="s">
        <v>124</v>
      </c>
      <c r="C7" s="146" t="s">
        <v>125</v>
      </c>
      <c r="D7" s="147">
        <v>143108.6</v>
      </c>
      <c r="E7" s="147"/>
      <c r="F7" s="147">
        <v>156400</v>
      </c>
      <c r="G7" s="147">
        <v>170500</v>
      </c>
      <c r="I7" s="148"/>
    </row>
    <row r="8" spans="1:12" s="158" customFormat="1" ht="20.25" customHeight="1" x14ac:dyDescent="0.25">
      <c r="A8" s="154"/>
      <c r="B8" s="155"/>
      <c r="C8" s="156"/>
      <c r="D8" s="157"/>
      <c r="E8" s="157"/>
      <c r="F8" s="157"/>
      <c r="G8" s="490"/>
      <c r="I8" s="159"/>
    </row>
    <row r="9" spans="1:12" ht="33" customHeight="1" x14ac:dyDescent="0.25">
      <c r="A9" s="153">
        <v>3</v>
      </c>
      <c r="B9" s="145" t="s">
        <v>126</v>
      </c>
      <c r="C9" s="146"/>
      <c r="D9" s="147">
        <v>126486.59999999995</v>
      </c>
      <c r="E9" s="147">
        <v>140200</v>
      </c>
      <c r="F9" s="147">
        <v>147000</v>
      </c>
      <c r="G9" s="147">
        <v>166300</v>
      </c>
      <c r="I9" s="148"/>
    </row>
    <row r="10" spans="1:12" ht="20.25" customHeight="1" x14ac:dyDescent="0.25">
      <c r="A10" s="154"/>
      <c r="B10" s="155"/>
      <c r="C10" s="156"/>
      <c r="D10" s="157"/>
      <c r="E10" s="157"/>
      <c r="F10" s="157"/>
      <c r="G10" s="490"/>
      <c r="I10" s="148"/>
    </row>
    <row r="11" spans="1:12" ht="33.75" customHeight="1" x14ac:dyDescent="0.25">
      <c r="A11" s="153">
        <v>4</v>
      </c>
      <c r="B11" s="145" t="s">
        <v>127</v>
      </c>
      <c r="C11" s="146" t="s">
        <v>128</v>
      </c>
      <c r="D11" s="147">
        <v>274113.5</v>
      </c>
      <c r="E11" s="147">
        <v>351764.72210000001</v>
      </c>
      <c r="F11" s="147">
        <v>357765</v>
      </c>
      <c r="G11" s="147">
        <v>398200</v>
      </c>
      <c r="I11" s="148"/>
    </row>
    <row r="12" spans="1:12" s="164" customFormat="1" ht="31.5" x14ac:dyDescent="0.25">
      <c r="A12" s="160" t="s">
        <v>129</v>
      </c>
      <c r="B12" s="161" t="s">
        <v>130</v>
      </c>
      <c r="C12" s="162" t="s">
        <v>131</v>
      </c>
      <c r="D12" s="163">
        <v>274113.2</v>
      </c>
      <c r="E12" s="163">
        <v>351534.72210000001</v>
      </c>
      <c r="F12" s="163">
        <v>357535</v>
      </c>
      <c r="G12" s="163">
        <v>398200</v>
      </c>
      <c r="I12" s="165"/>
    </row>
    <row r="13" spans="1:12" s="164" customFormat="1" ht="31.5" x14ac:dyDescent="0.25">
      <c r="A13" s="160" t="s">
        <v>132</v>
      </c>
      <c r="B13" s="161" t="s">
        <v>133</v>
      </c>
      <c r="C13" s="162" t="s">
        <v>134</v>
      </c>
      <c r="D13" s="163">
        <v>0.3</v>
      </c>
      <c r="E13" s="163">
        <v>230</v>
      </c>
      <c r="F13" s="163">
        <v>230</v>
      </c>
      <c r="G13" s="163">
        <v>0</v>
      </c>
      <c r="I13" s="165"/>
    </row>
    <row r="14" spans="1:12" s="164" customFormat="1" ht="19.5" customHeight="1" x14ac:dyDescent="0.25">
      <c r="A14" s="154"/>
      <c r="B14" s="155"/>
      <c r="C14" s="156"/>
      <c r="D14" s="157"/>
      <c r="E14" s="157"/>
      <c r="F14" s="157"/>
      <c r="G14" s="490"/>
      <c r="I14" s="165"/>
    </row>
    <row r="15" spans="1:12" ht="24.75" customHeight="1" x14ac:dyDescent="0.25">
      <c r="A15" s="153">
        <v>5</v>
      </c>
      <c r="B15" s="145" t="s">
        <v>135</v>
      </c>
      <c r="C15" s="146" t="s">
        <v>136</v>
      </c>
      <c r="D15" s="147">
        <v>400600.1</v>
      </c>
      <c r="E15" s="147">
        <v>491964.72210000001</v>
      </c>
      <c r="F15" s="147">
        <v>504765</v>
      </c>
      <c r="G15" s="147">
        <v>564500</v>
      </c>
      <c r="I15" s="148"/>
      <c r="J15" s="148"/>
      <c r="K15" s="148"/>
      <c r="L15" s="148"/>
    </row>
    <row r="16" spans="1:12" s="166" customFormat="1" ht="37.5" customHeight="1" x14ac:dyDescent="0.25">
      <c r="A16" s="160" t="s">
        <v>137</v>
      </c>
      <c r="B16" s="161" t="s">
        <v>138</v>
      </c>
      <c r="C16" s="162" t="s">
        <v>139</v>
      </c>
      <c r="D16" s="163">
        <v>391832.6</v>
      </c>
      <c r="E16" s="163">
        <v>491734.72210000001</v>
      </c>
      <c r="F16" s="163">
        <v>504535</v>
      </c>
      <c r="G16" s="163">
        <v>564500</v>
      </c>
      <c r="I16" s="167"/>
    </row>
    <row r="17" spans="1:9" s="166" customFormat="1" ht="36.950000000000003" customHeight="1" x14ac:dyDescent="0.25">
      <c r="A17" s="160" t="s">
        <v>140</v>
      </c>
      <c r="B17" s="161" t="s">
        <v>141</v>
      </c>
      <c r="C17" s="162" t="s">
        <v>142</v>
      </c>
      <c r="D17" s="163">
        <v>8767.5</v>
      </c>
      <c r="E17" s="163">
        <v>230</v>
      </c>
      <c r="F17" s="163">
        <v>230</v>
      </c>
      <c r="G17" s="163">
        <v>0</v>
      </c>
      <c r="I17" s="167"/>
    </row>
    <row r="18" spans="1:9" ht="13.7" customHeight="1" x14ac:dyDescent="0.3">
      <c r="C18" s="141"/>
      <c r="D18" s="168"/>
      <c r="E18" s="169"/>
      <c r="F18" s="169"/>
      <c r="G18" s="169"/>
      <c r="I18" s="148"/>
    </row>
    <row r="19" spans="1:9" ht="13.7" customHeight="1" x14ac:dyDescent="0.2">
      <c r="C19" s="141"/>
      <c r="E19" s="170"/>
      <c r="F19" s="170"/>
      <c r="G19" s="170"/>
      <c r="I19" s="148"/>
    </row>
    <row r="20" spans="1:9" ht="13.7" customHeight="1" x14ac:dyDescent="0.2">
      <c r="C20" s="141"/>
      <c r="E20" s="170"/>
      <c r="F20" s="170"/>
      <c r="G20" s="170"/>
      <c r="I20" s="148"/>
    </row>
    <row r="21" spans="1:9" ht="13.7" customHeight="1" x14ac:dyDescent="0.2">
      <c r="C21" s="141"/>
      <c r="E21" s="170"/>
      <c r="F21" s="170"/>
      <c r="G21" s="170"/>
      <c r="I21" s="148"/>
    </row>
    <row r="22" spans="1:9" ht="13.7" customHeight="1" x14ac:dyDescent="0.2">
      <c r="C22" s="141"/>
      <c r="E22" s="171"/>
      <c r="F22" s="171"/>
      <c r="G22" s="171"/>
      <c r="I22" s="148"/>
    </row>
    <row r="23" spans="1:9" ht="13.7" customHeight="1" x14ac:dyDescent="0.2">
      <c r="C23" s="141"/>
      <c r="E23" s="171"/>
      <c r="F23" s="171"/>
      <c r="G23" s="171"/>
      <c r="I23" s="148"/>
    </row>
    <row r="24" spans="1:9" ht="13.7" customHeight="1" x14ac:dyDescent="0.2">
      <c r="C24" s="141"/>
      <c r="E24" s="171"/>
      <c r="F24" s="171"/>
      <c r="G24" s="171"/>
      <c r="I24" s="148"/>
    </row>
    <row r="25" spans="1:9" ht="13.7" customHeight="1" x14ac:dyDescent="0.2">
      <c r="C25" s="141"/>
      <c r="E25" s="171"/>
      <c r="F25" s="171"/>
      <c r="G25" s="171"/>
      <c r="I25" s="148"/>
    </row>
    <row r="26" spans="1:9" ht="13.7" customHeight="1" x14ac:dyDescent="0.2">
      <c r="C26" s="141"/>
      <c r="I26" s="148"/>
    </row>
    <row r="27" spans="1:9" ht="13.7" customHeight="1" x14ac:dyDescent="0.2">
      <c r="C27" s="141"/>
      <c r="I27" s="148"/>
    </row>
    <row r="28" spans="1:9" ht="13.7" customHeight="1" x14ac:dyDescent="0.2">
      <c r="C28" s="141"/>
      <c r="I28" s="148"/>
    </row>
    <row r="29" spans="1:9" ht="13.7" customHeight="1" x14ac:dyDescent="0.2">
      <c r="C29" s="141"/>
      <c r="I29" s="148"/>
    </row>
    <row r="30" spans="1:9" ht="13.7" customHeight="1" x14ac:dyDescent="0.2">
      <c r="C30" s="141"/>
    </row>
    <row r="31" spans="1:9" ht="13.7" customHeight="1" x14ac:dyDescent="0.2">
      <c r="C31" s="141"/>
    </row>
    <row r="32" spans="1:9" ht="13.7" customHeight="1" x14ac:dyDescent="0.2">
      <c r="C32" s="141"/>
    </row>
    <row r="33" spans="1:12" ht="13.7" customHeight="1" x14ac:dyDescent="0.2">
      <c r="C33" s="141"/>
    </row>
    <row r="34" spans="1:12" s="172" customFormat="1" ht="13.7" customHeight="1" x14ac:dyDescent="0.2">
      <c r="A34" s="141"/>
      <c r="B34" s="141"/>
      <c r="C34" s="141"/>
      <c r="D34" s="170"/>
      <c r="H34" s="141"/>
      <c r="I34" s="141"/>
      <c r="J34" s="141"/>
      <c r="K34" s="141"/>
      <c r="L34" s="141"/>
    </row>
    <row r="35" spans="1:12" s="172" customFormat="1" ht="13.7" customHeight="1" x14ac:dyDescent="0.2">
      <c r="A35" s="141"/>
      <c r="B35" s="141"/>
      <c r="C35" s="141"/>
      <c r="D35" s="170"/>
      <c r="H35" s="141"/>
      <c r="I35" s="141"/>
      <c r="J35" s="141"/>
      <c r="K35" s="141"/>
      <c r="L35" s="141"/>
    </row>
    <row r="36" spans="1:12" s="172" customFormat="1" ht="13.7" customHeight="1" x14ac:dyDescent="0.2">
      <c r="A36" s="141"/>
      <c r="B36" s="141"/>
      <c r="C36" s="141"/>
      <c r="D36" s="170"/>
      <c r="H36" s="141"/>
      <c r="I36" s="141"/>
      <c r="J36" s="141"/>
      <c r="K36" s="141"/>
      <c r="L36" s="141"/>
    </row>
    <row r="37" spans="1:12" s="172" customFormat="1" ht="13.7" customHeight="1" x14ac:dyDescent="0.2">
      <c r="A37" s="141"/>
      <c r="B37" s="141"/>
      <c r="C37" s="141"/>
      <c r="D37" s="170"/>
      <c r="H37" s="141"/>
      <c r="I37" s="141"/>
      <c r="J37" s="141"/>
      <c r="K37" s="141"/>
      <c r="L37" s="141"/>
    </row>
    <row r="38" spans="1:12" s="172" customFormat="1" ht="13.7" customHeight="1" x14ac:dyDescent="0.2">
      <c r="A38" s="141"/>
      <c r="B38" s="141"/>
      <c r="C38" s="141"/>
      <c r="D38" s="170"/>
      <c r="H38" s="141"/>
      <c r="I38" s="141"/>
      <c r="J38" s="141"/>
      <c r="K38" s="141"/>
      <c r="L38" s="141"/>
    </row>
    <row r="39" spans="1:12" s="172" customFormat="1" ht="13.7" customHeight="1" x14ac:dyDescent="0.2">
      <c r="A39" s="141"/>
      <c r="B39" s="141"/>
      <c r="C39" s="141"/>
      <c r="D39" s="170"/>
      <c r="H39" s="141"/>
      <c r="I39" s="141"/>
      <c r="J39" s="141"/>
      <c r="K39" s="141"/>
      <c r="L39" s="141"/>
    </row>
    <row r="40" spans="1:12" s="172" customFormat="1" ht="13.7" customHeight="1" x14ac:dyDescent="0.2">
      <c r="A40" s="141"/>
      <c r="B40" s="141"/>
      <c r="C40" s="141"/>
      <c r="D40" s="170"/>
      <c r="H40" s="141"/>
      <c r="I40" s="141"/>
      <c r="J40" s="141"/>
      <c r="K40" s="141"/>
      <c r="L40" s="141"/>
    </row>
    <row r="41" spans="1:12" s="172" customFormat="1" ht="13.7" customHeight="1" x14ac:dyDescent="0.2">
      <c r="A41" s="141"/>
      <c r="B41" s="141"/>
      <c r="C41" s="141"/>
      <c r="D41" s="141"/>
      <c r="H41" s="141"/>
      <c r="I41" s="141"/>
      <c r="J41" s="141"/>
      <c r="K41" s="141"/>
      <c r="L41" s="141"/>
    </row>
    <row r="42" spans="1:12" s="172" customFormat="1" ht="13.7" customHeight="1" x14ac:dyDescent="0.2">
      <c r="A42" s="141"/>
      <c r="B42" s="141"/>
      <c r="C42" s="141"/>
      <c r="D42" s="141"/>
      <c r="H42" s="141"/>
      <c r="I42" s="141"/>
      <c r="J42" s="141"/>
      <c r="K42" s="141"/>
      <c r="L42" s="141"/>
    </row>
    <row r="43" spans="1:12" s="172" customFormat="1" ht="13.7" customHeight="1" x14ac:dyDescent="0.2">
      <c r="A43" s="141"/>
      <c r="B43" s="141"/>
      <c r="C43" s="141"/>
      <c r="D43" s="141"/>
      <c r="H43" s="141"/>
      <c r="I43" s="141"/>
      <c r="J43" s="141"/>
      <c r="K43" s="141"/>
      <c r="L43" s="141"/>
    </row>
    <row r="44" spans="1:12" s="172" customFormat="1" ht="13.7" customHeight="1" x14ac:dyDescent="0.2">
      <c r="A44" s="141"/>
      <c r="B44" s="141"/>
      <c r="C44" s="141"/>
      <c r="D44" s="141"/>
      <c r="H44" s="141"/>
      <c r="I44" s="141"/>
      <c r="J44" s="141"/>
      <c r="K44" s="141"/>
      <c r="L44" s="141"/>
    </row>
    <row r="45" spans="1:12" s="172" customFormat="1" ht="13.7" customHeight="1" x14ac:dyDescent="0.2">
      <c r="A45" s="141"/>
      <c r="B45" s="141"/>
      <c r="C45" s="141"/>
      <c r="D45" s="141"/>
      <c r="H45" s="141"/>
      <c r="I45" s="141"/>
      <c r="J45" s="141"/>
      <c r="K45" s="141"/>
      <c r="L45" s="141"/>
    </row>
    <row r="46" spans="1:12" s="172" customFormat="1" ht="13.7" customHeight="1" x14ac:dyDescent="0.2">
      <c r="A46" s="141"/>
      <c r="B46" s="141"/>
      <c r="C46" s="141"/>
      <c r="D46" s="141"/>
      <c r="H46" s="141"/>
      <c r="I46" s="141"/>
      <c r="J46" s="141"/>
      <c r="K46" s="141"/>
      <c r="L46" s="141"/>
    </row>
    <row r="47" spans="1:12" s="172" customFormat="1" ht="13.7" customHeight="1" x14ac:dyDescent="0.2">
      <c r="A47" s="141"/>
      <c r="B47" s="141"/>
      <c r="C47" s="141"/>
      <c r="D47" s="141"/>
      <c r="H47" s="141"/>
      <c r="I47" s="141"/>
      <c r="J47" s="141"/>
      <c r="K47" s="141"/>
      <c r="L47" s="141"/>
    </row>
    <row r="48" spans="1:12" s="172" customFormat="1" ht="13.7" customHeight="1" x14ac:dyDescent="0.2">
      <c r="A48" s="141"/>
      <c r="B48" s="141"/>
      <c r="C48" s="141"/>
      <c r="D48" s="141"/>
      <c r="H48" s="141"/>
      <c r="I48" s="141"/>
      <c r="J48" s="141"/>
      <c r="K48" s="141"/>
      <c r="L48" s="141"/>
    </row>
    <row r="49" spans="1:12" s="172" customFormat="1" ht="13.7" customHeight="1" x14ac:dyDescent="0.2">
      <c r="A49" s="141"/>
      <c r="B49" s="141"/>
      <c r="C49" s="141"/>
      <c r="D49" s="141"/>
      <c r="H49" s="141"/>
      <c r="I49" s="141"/>
      <c r="J49" s="141"/>
      <c r="K49" s="141"/>
      <c r="L49" s="141"/>
    </row>
    <row r="50" spans="1:12" s="172" customFormat="1" ht="13.7" customHeight="1" x14ac:dyDescent="0.2">
      <c r="A50" s="141"/>
      <c r="B50" s="141"/>
      <c r="C50" s="141"/>
      <c r="D50" s="141"/>
      <c r="H50" s="141"/>
      <c r="I50" s="141"/>
      <c r="J50" s="141"/>
      <c r="K50" s="141"/>
      <c r="L50" s="141"/>
    </row>
    <row r="51" spans="1:12" s="172" customFormat="1" ht="13.7" customHeight="1" x14ac:dyDescent="0.2">
      <c r="A51" s="141"/>
      <c r="B51" s="141"/>
      <c r="C51" s="141"/>
      <c r="D51" s="141"/>
      <c r="H51" s="141"/>
      <c r="I51" s="141"/>
      <c r="J51" s="141"/>
      <c r="K51" s="141"/>
      <c r="L51" s="141"/>
    </row>
    <row r="52" spans="1:12" s="172" customFormat="1" ht="13.7" customHeight="1" x14ac:dyDescent="0.2">
      <c r="A52" s="141"/>
      <c r="B52" s="141"/>
      <c r="C52" s="141"/>
      <c r="D52" s="141"/>
      <c r="H52" s="141"/>
      <c r="I52" s="141"/>
      <c r="J52" s="141"/>
      <c r="K52" s="141"/>
      <c r="L52" s="141"/>
    </row>
    <row r="53" spans="1:12" s="172" customFormat="1" ht="13.7" customHeight="1" x14ac:dyDescent="0.2">
      <c r="A53" s="141"/>
      <c r="B53" s="141"/>
      <c r="C53" s="141"/>
      <c r="D53" s="141"/>
      <c r="H53" s="141"/>
      <c r="I53" s="141"/>
      <c r="J53" s="141"/>
      <c r="K53" s="141"/>
      <c r="L53" s="141"/>
    </row>
    <row r="54" spans="1:12" s="172" customFormat="1" ht="13.7" customHeight="1" x14ac:dyDescent="0.2">
      <c r="A54" s="141"/>
      <c r="B54" s="141"/>
      <c r="C54" s="141"/>
      <c r="D54" s="141"/>
      <c r="H54" s="141"/>
      <c r="I54" s="141"/>
      <c r="J54" s="141"/>
      <c r="K54" s="141"/>
      <c r="L54" s="141"/>
    </row>
    <row r="55" spans="1:12" s="172" customFormat="1" ht="13.7" customHeight="1" x14ac:dyDescent="0.2">
      <c r="A55" s="141"/>
      <c r="B55" s="141"/>
      <c r="C55" s="141"/>
      <c r="D55" s="141"/>
      <c r="H55" s="141"/>
      <c r="I55" s="141"/>
      <c r="J55" s="141"/>
      <c r="K55" s="141"/>
      <c r="L55" s="141"/>
    </row>
    <row r="56" spans="1:12" s="172" customFormat="1" ht="13.7" customHeight="1" x14ac:dyDescent="0.2">
      <c r="A56" s="141"/>
      <c r="B56" s="141"/>
      <c r="C56" s="141"/>
      <c r="D56" s="141"/>
      <c r="H56" s="141"/>
      <c r="I56" s="141"/>
      <c r="J56" s="141"/>
      <c r="K56" s="141"/>
      <c r="L56" s="141"/>
    </row>
    <row r="57" spans="1:12" s="172" customFormat="1" ht="13.7" customHeight="1" x14ac:dyDescent="0.2">
      <c r="A57" s="141"/>
      <c r="B57" s="141"/>
      <c r="C57" s="141"/>
      <c r="D57" s="141"/>
      <c r="H57" s="141"/>
      <c r="I57" s="141"/>
      <c r="J57" s="141"/>
      <c r="K57" s="141"/>
      <c r="L57" s="141"/>
    </row>
    <row r="58" spans="1:12" s="172" customFormat="1" ht="13.7" customHeight="1" x14ac:dyDescent="0.2">
      <c r="A58" s="141"/>
      <c r="B58" s="141"/>
      <c r="C58" s="141"/>
      <c r="D58" s="141"/>
      <c r="H58" s="141"/>
      <c r="I58" s="141"/>
      <c r="J58" s="141"/>
      <c r="K58" s="141"/>
      <c r="L58" s="141"/>
    </row>
    <row r="59" spans="1:12" s="172" customFormat="1" ht="13.7" customHeight="1" x14ac:dyDescent="0.2">
      <c r="A59" s="141"/>
      <c r="B59" s="141"/>
      <c r="C59" s="141"/>
      <c r="D59" s="141"/>
      <c r="H59" s="141"/>
      <c r="I59" s="141"/>
      <c r="J59" s="141"/>
      <c r="K59" s="141"/>
      <c r="L59" s="141"/>
    </row>
    <row r="60" spans="1:12" s="172" customFormat="1" ht="13.7" customHeight="1" x14ac:dyDescent="0.2">
      <c r="A60" s="141"/>
      <c r="B60" s="141"/>
      <c r="C60" s="141"/>
      <c r="D60" s="141"/>
      <c r="H60" s="141"/>
      <c r="I60" s="141"/>
      <c r="J60" s="141"/>
      <c r="K60" s="141"/>
      <c r="L60" s="141"/>
    </row>
    <row r="61" spans="1:12" s="172" customFormat="1" ht="13.7" customHeight="1" x14ac:dyDescent="0.2">
      <c r="A61" s="141"/>
      <c r="B61" s="141"/>
      <c r="C61" s="141"/>
      <c r="D61" s="141"/>
      <c r="H61" s="141"/>
      <c r="I61" s="141"/>
      <c r="J61" s="141"/>
      <c r="K61" s="141"/>
      <c r="L61" s="141"/>
    </row>
    <row r="62" spans="1:12" s="172" customFormat="1" ht="13.7" customHeight="1" x14ac:dyDescent="0.2">
      <c r="A62" s="141"/>
      <c r="B62" s="141"/>
      <c r="C62" s="141"/>
      <c r="D62" s="141"/>
      <c r="H62" s="141"/>
      <c r="I62" s="141"/>
      <c r="J62" s="141"/>
      <c r="K62" s="141"/>
      <c r="L62" s="141"/>
    </row>
    <row r="63" spans="1:12" s="172" customFormat="1" ht="13.7" customHeight="1" x14ac:dyDescent="0.2">
      <c r="A63" s="141"/>
      <c r="B63" s="141"/>
      <c r="C63" s="141"/>
      <c r="D63" s="141"/>
      <c r="H63" s="141"/>
      <c r="I63" s="141"/>
      <c r="J63" s="141"/>
      <c r="K63" s="141"/>
      <c r="L63" s="141"/>
    </row>
    <row r="64" spans="1:12" s="172" customFormat="1" ht="13.7" customHeight="1" x14ac:dyDescent="0.2">
      <c r="A64" s="141"/>
      <c r="B64" s="141"/>
      <c r="C64" s="141"/>
      <c r="D64" s="141"/>
      <c r="H64" s="141"/>
      <c r="I64" s="141"/>
      <c r="J64" s="141"/>
      <c r="K64" s="141"/>
      <c r="L64" s="141"/>
    </row>
  </sheetData>
  <mergeCells count="4">
    <mergeCell ref="A1:G1"/>
    <mergeCell ref="A3:A4"/>
    <mergeCell ref="B3:B4"/>
    <mergeCell ref="C3:C4"/>
  </mergeCells>
  <printOptions horizontalCentered="1"/>
  <pageMargins left="0.19685039370078741" right="0.19685039370078741" top="0.59055118110236227" bottom="0.59055118110236227" header="0" footer="0"/>
  <pageSetup paperSize="9" scale="93" orientation="landscape"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2"/>
  <sheetViews>
    <sheetView view="pageBreakPreview" zoomScale="80" zoomScaleNormal="75" zoomScaleSheetLayoutView="80" workbookViewId="0">
      <selection activeCell="N19" sqref="N19"/>
    </sheetView>
  </sheetViews>
  <sheetFormatPr defaultColWidth="9.140625" defaultRowHeight="15.75" x14ac:dyDescent="0.25"/>
  <cols>
    <col min="1" max="1" width="7.7109375" style="174" customWidth="1"/>
    <col min="2" max="2" width="51.5703125" style="201" customWidth="1"/>
    <col min="3" max="3" width="13" style="174" customWidth="1"/>
    <col min="4" max="4" width="13.85546875" style="177" customWidth="1"/>
    <col min="5" max="7" width="16.85546875" style="174" customWidth="1"/>
    <col min="8" max="8" width="15.42578125" style="174" customWidth="1"/>
    <col min="9" max="11" width="13.42578125" style="174" customWidth="1"/>
    <col min="12" max="16384" width="9.140625" style="174"/>
  </cols>
  <sheetData>
    <row r="1" spans="1:7" ht="9.9499999999999993" customHeight="1" x14ac:dyDescent="0.25">
      <c r="B1" s="175"/>
      <c r="C1" s="176"/>
      <c r="E1" s="178"/>
      <c r="F1" s="178"/>
      <c r="G1" s="178"/>
    </row>
    <row r="2" spans="1:7" ht="47.25" customHeight="1" x14ac:dyDescent="0.25">
      <c r="A2" s="969" t="s">
        <v>375</v>
      </c>
      <c r="B2" s="969"/>
      <c r="C2" s="969"/>
      <c r="D2" s="969"/>
      <c r="E2" s="969"/>
      <c r="F2" s="969"/>
      <c r="G2" s="969"/>
    </row>
    <row r="3" spans="1:7" s="181" customFormat="1" x14ac:dyDescent="0.25">
      <c r="A3" s="179"/>
      <c r="B3" s="179"/>
      <c r="C3" s="179"/>
      <c r="D3" s="179"/>
      <c r="E3" s="180"/>
      <c r="F3" s="180"/>
      <c r="G3" s="180"/>
    </row>
    <row r="4" spans="1:7" s="182" customFormat="1" ht="30.4" customHeight="1" x14ac:dyDescent="0.25">
      <c r="A4" s="965" t="s">
        <v>117</v>
      </c>
      <c r="B4" s="970" t="s">
        <v>54</v>
      </c>
      <c r="C4" s="970" t="s">
        <v>143</v>
      </c>
      <c r="D4" s="970" t="s">
        <v>118</v>
      </c>
      <c r="E4" s="491" t="s">
        <v>21</v>
      </c>
      <c r="F4" s="491" t="s">
        <v>275</v>
      </c>
      <c r="G4" s="491" t="s">
        <v>385</v>
      </c>
    </row>
    <row r="5" spans="1:7" s="182" customFormat="1" ht="28.5" customHeight="1" x14ac:dyDescent="0.25">
      <c r="A5" s="966"/>
      <c r="B5" s="970"/>
      <c r="C5" s="970"/>
      <c r="D5" s="970"/>
      <c r="E5" s="492" t="s">
        <v>145</v>
      </c>
      <c r="F5" s="492" t="s">
        <v>120</v>
      </c>
      <c r="G5" s="492" t="s">
        <v>121</v>
      </c>
    </row>
    <row r="6" spans="1:7" s="182" customFormat="1" ht="33.75" customHeight="1" x14ac:dyDescent="0.25">
      <c r="A6" s="493">
        <v>1</v>
      </c>
      <c r="B6" s="473" t="s">
        <v>146</v>
      </c>
      <c r="C6" s="183" t="s">
        <v>345</v>
      </c>
      <c r="D6" s="183"/>
      <c r="E6" s="184">
        <v>63090</v>
      </c>
      <c r="F6" s="184">
        <v>70591</v>
      </c>
      <c r="G6" s="184">
        <v>78881</v>
      </c>
    </row>
    <row r="7" spans="1:7" s="182" customFormat="1" ht="26.25" customHeight="1" x14ac:dyDescent="0.25">
      <c r="A7" s="493">
        <v>2</v>
      </c>
      <c r="B7" s="473" t="s">
        <v>146</v>
      </c>
      <c r="C7" s="184" t="s">
        <v>23</v>
      </c>
      <c r="D7" s="183"/>
      <c r="E7" s="184">
        <v>1703430</v>
      </c>
      <c r="F7" s="184">
        <v>1976548</v>
      </c>
      <c r="G7" s="184">
        <v>2255996.6</v>
      </c>
    </row>
    <row r="8" spans="1:7" s="182" customFormat="1" ht="33" customHeight="1" x14ac:dyDescent="0.25">
      <c r="A8" s="185">
        <v>3</v>
      </c>
      <c r="B8" s="473" t="s">
        <v>147</v>
      </c>
      <c r="C8" s="183" t="s">
        <v>345</v>
      </c>
      <c r="D8" s="472" t="s">
        <v>148</v>
      </c>
      <c r="E8" s="184">
        <v>52016</v>
      </c>
      <c r="F8" s="184">
        <v>60473</v>
      </c>
      <c r="G8" s="184">
        <v>66010</v>
      </c>
    </row>
    <row r="9" spans="1:7" s="182" customFormat="1" ht="23.85" customHeight="1" x14ac:dyDescent="0.25">
      <c r="A9" s="185">
        <v>4</v>
      </c>
      <c r="B9" s="473" t="s">
        <v>147</v>
      </c>
      <c r="C9" s="184" t="s">
        <v>28</v>
      </c>
      <c r="D9" s="184" t="s">
        <v>149</v>
      </c>
      <c r="E9" s="184">
        <v>1404432</v>
      </c>
      <c r="F9" s="184">
        <v>1693244</v>
      </c>
      <c r="G9" s="184">
        <v>1887886</v>
      </c>
    </row>
    <row r="10" spans="1:7" s="182" customFormat="1" ht="30.4" customHeight="1" x14ac:dyDescent="0.25">
      <c r="A10" s="185">
        <v>5</v>
      </c>
      <c r="B10" s="473" t="s">
        <v>150</v>
      </c>
      <c r="C10" s="184" t="s">
        <v>78</v>
      </c>
      <c r="D10" s="184" t="s">
        <v>151</v>
      </c>
      <c r="E10" s="494">
        <v>27</v>
      </c>
      <c r="F10" s="494">
        <v>28</v>
      </c>
      <c r="G10" s="494">
        <v>28.6</v>
      </c>
    </row>
    <row r="11" spans="1:7" ht="26.65" customHeight="1" x14ac:dyDescent="0.25">
      <c r="A11" s="185">
        <v>6</v>
      </c>
      <c r="B11" s="473" t="s">
        <v>152</v>
      </c>
      <c r="C11" s="184" t="s">
        <v>28</v>
      </c>
      <c r="D11" s="184" t="s">
        <v>153</v>
      </c>
      <c r="E11" s="187">
        <v>0</v>
      </c>
      <c r="F11" s="187">
        <v>0</v>
      </c>
      <c r="G11" s="187">
        <v>0</v>
      </c>
    </row>
    <row r="12" spans="1:7" s="182" customFormat="1" ht="31.9" customHeight="1" x14ac:dyDescent="0.25">
      <c r="A12" s="185">
        <v>7</v>
      </c>
      <c r="B12" s="473" t="s">
        <v>154</v>
      </c>
      <c r="C12" s="184" t="s">
        <v>28</v>
      </c>
      <c r="D12" s="184" t="s">
        <v>155</v>
      </c>
      <c r="E12" s="184">
        <v>1404432</v>
      </c>
      <c r="F12" s="184">
        <v>1693244</v>
      </c>
      <c r="G12" s="184">
        <v>1887886</v>
      </c>
    </row>
    <row r="13" spans="1:7" s="182" customFormat="1" ht="35.65" customHeight="1" x14ac:dyDescent="0.25">
      <c r="A13" s="185">
        <v>8</v>
      </c>
      <c r="B13" s="473" t="s">
        <v>156</v>
      </c>
      <c r="C13" s="184" t="s">
        <v>28</v>
      </c>
      <c r="D13" s="184" t="s">
        <v>157</v>
      </c>
      <c r="E13" s="184">
        <v>1370567.5</v>
      </c>
      <c r="F13" s="184">
        <v>1787677.2682454661</v>
      </c>
      <c r="G13" s="184">
        <v>1991002.0130422844</v>
      </c>
    </row>
    <row r="14" spans="1:7" s="182" customFormat="1" ht="48.4" customHeight="1" x14ac:dyDescent="0.25">
      <c r="A14" s="185">
        <v>9</v>
      </c>
      <c r="B14" s="473" t="s">
        <v>158</v>
      </c>
      <c r="C14" s="184"/>
      <c r="D14" s="184" t="s">
        <v>159</v>
      </c>
      <c r="E14" s="187">
        <v>0.97588740501498117</v>
      </c>
      <c r="F14" s="187">
        <v>1.0557706203272925</v>
      </c>
      <c r="G14" s="187">
        <v>1.0546198303511358</v>
      </c>
    </row>
    <row r="15" spans="1:7" ht="15.75" customHeight="1" x14ac:dyDescent="0.25">
      <c r="A15" s="495">
        <v>10</v>
      </c>
      <c r="B15" s="496" t="s">
        <v>160</v>
      </c>
      <c r="C15" s="495" t="s">
        <v>28</v>
      </c>
      <c r="D15" s="497" t="s">
        <v>161</v>
      </c>
      <c r="E15" s="187">
        <v>12345.03671737</v>
      </c>
      <c r="F15" s="187">
        <v>14883.710533131149</v>
      </c>
      <c r="G15" s="187">
        <v>16594.624722456319</v>
      </c>
    </row>
    <row r="16" spans="1:7" ht="20.25" customHeight="1" x14ac:dyDescent="0.25">
      <c r="A16" s="185">
        <v>11</v>
      </c>
      <c r="B16" s="473" t="s">
        <v>162</v>
      </c>
      <c r="C16" s="188"/>
      <c r="D16" s="186" t="s">
        <v>163</v>
      </c>
      <c r="E16" s="187">
        <v>1.0266278579239456</v>
      </c>
      <c r="F16" s="187">
        <v>1.0818570000000001</v>
      </c>
      <c r="G16" s="187">
        <v>0.99890999999999996</v>
      </c>
    </row>
    <row r="17" spans="1:8" s="191" customFormat="1" ht="35.65" customHeight="1" x14ac:dyDescent="0.25">
      <c r="A17" s="185">
        <v>12</v>
      </c>
      <c r="B17" s="498" t="s">
        <v>376</v>
      </c>
      <c r="C17" s="184" t="s">
        <v>28</v>
      </c>
      <c r="D17" s="499" t="s">
        <v>128</v>
      </c>
      <c r="E17" s="189">
        <v>274113.5</v>
      </c>
      <c r="F17" s="189">
        <v>357765</v>
      </c>
      <c r="G17" s="189">
        <v>398200</v>
      </c>
      <c r="H17" s="190"/>
    </row>
    <row r="18" spans="1:8" s="192" customFormat="1" ht="35.65" customHeight="1" x14ac:dyDescent="0.25">
      <c r="A18" s="185" t="s">
        <v>164</v>
      </c>
      <c r="B18" s="498" t="s">
        <v>377</v>
      </c>
      <c r="C18" s="184" t="s">
        <v>28</v>
      </c>
      <c r="D18" s="500"/>
      <c r="E18" s="189">
        <v>274113.2</v>
      </c>
      <c r="F18" s="189">
        <v>357535</v>
      </c>
      <c r="G18" s="189">
        <v>398200</v>
      </c>
    </row>
    <row r="19" spans="1:8" s="192" customFormat="1" ht="35.65" customHeight="1" x14ac:dyDescent="0.25">
      <c r="A19" s="185" t="s">
        <v>165</v>
      </c>
      <c r="B19" s="498" t="s">
        <v>166</v>
      </c>
      <c r="C19" s="184" t="s">
        <v>28</v>
      </c>
      <c r="D19" s="500"/>
      <c r="E19" s="189">
        <v>0.3</v>
      </c>
      <c r="F19" s="189">
        <v>230</v>
      </c>
      <c r="G19" s="189">
        <v>0</v>
      </c>
    </row>
    <row r="20" spans="1:8" s="194" customFormat="1" ht="28.5" customHeight="1" x14ac:dyDescent="0.25">
      <c r="A20" s="185">
        <v>13</v>
      </c>
      <c r="B20" s="193" t="s">
        <v>167</v>
      </c>
      <c r="C20" s="187" t="s">
        <v>80</v>
      </c>
      <c r="D20" s="471" t="s">
        <v>168</v>
      </c>
      <c r="E20" s="471">
        <v>20</v>
      </c>
      <c r="F20" s="471">
        <v>20</v>
      </c>
      <c r="G20" s="471">
        <v>20</v>
      </c>
    </row>
    <row r="21" spans="1:8" s="182" customFormat="1" ht="20.25" customHeight="1" x14ac:dyDescent="0.25">
      <c r="B21" s="195"/>
      <c r="C21" s="196"/>
      <c r="D21" s="197"/>
      <c r="E21" s="198"/>
      <c r="F21" s="198"/>
      <c r="G21" s="198"/>
      <c r="H21" s="199"/>
    </row>
    <row r="22" spans="1:8" x14ac:dyDescent="0.25">
      <c r="A22" s="182"/>
      <c r="B22" s="195"/>
      <c r="C22" s="182"/>
      <c r="D22" s="200"/>
      <c r="E22" s="182"/>
    </row>
  </sheetData>
  <mergeCells count="5">
    <mergeCell ref="A2:G2"/>
    <mergeCell ref="A4:A5"/>
    <mergeCell ref="B4:B5"/>
    <mergeCell ref="C4:C5"/>
    <mergeCell ref="D4:D5"/>
  </mergeCells>
  <printOptions horizontalCentered="1"/>
  <pageMargins left="0.19685039370078741" right="0.19685039370078741" top="0.31496062992125984" bottom="0.19685039370078741" header="0" footer="0"/>
  <pageSetup paperSize="9" scale="87" orientation="landscape" r:id="rId1"/>
  <headerFooter alignWithMargins="0">
    <oddHeader xml:space="preserve">&amp;R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5"/>
  <sheetViews>
    <sheetView view="pageBreakPreview" zoomScale="110" zoomScaleNormal="75" zoomScaleSheetLayoutView="110" workbookViewId="0">
      <pane xSplit="3" ySplit="5" topLeftCell="D6" activePane="bottomRight" state="frozen"/>
      <selection activeCell="J12" sqref="J12"/>
      <selection pane="topRight" activeCell="J12" sqref="J12"/>
      <selection pane="bottomLeft" activeCell="J12" sqref="J12"/>
      <selection pane="bottomRight" activeCell="I14" sqref="I14"/>
    </sheetView>
  </sheetViews>
  <sheetFormatPr defaultColWidth="9.140625" defaultRowHeight="12.75" x14ac:dyDescent="0.25"/>
  <cols>
    <col min="1" max="1" width="7.42578125" style="202" customWidth="1"/>
    <col min="2" max="2" width="44.7109375" style="203" customWidth="1"/>
    <col min="3" max="3" width="12.42578125" style="203" customWidth="1"/>
    <col min="4" max="4" width="17.85546875" style="202" customWidth="1"/>
    <col min="5" max="7" width="19.28515625" style="203" customWidth="1"/>
    <col min="8" max="9" width="9.140625" style="203"/>
    <col min="10" max="10" width="15.5703125" style="203" customWidth="1"/>
    <col min="11" max="16384" width="9.140625" style="203"/>
  </cols>
  <sheetData>
    <row r="1" spans="1:7" ht="15.75" hidden="1" customHeight="1" x14ac:dyDescent="0.25">
      <c r="E1" s="204"/>
      <c r="F1" s="204"/>
      <c r="G1" s="204"/>
    </row>
    <row r="2" spans="1:7" ht="31.7" customHeight="1" x14ac:dyDescent="0.25">
      <c r="A2" s="971" t="s">
        <v>169</v>
      </c>
      <c r="B2" s="971"/>
      <c r="C2" s="971"/>
      <c r="D2" s="971"/>
      <c r="E2" s="971"/>
      <c r="F2" s="971"/>
      <c r="G2" s="971"/>
    </row>
    <row r="3" spans="1:7" s="205" customFormat="1" ht="12.75" customHeight="1" x14ac:dyDescent="0.25">
      <c r="E3" s="206"/>
      <c r="F3" s="206"/>
      <c r="G3" s="206"/>
    </row>
    <row r="4" spans="1:7" s="207" customFormat="1" ht="36" customHeight="1" x14ac:dyDescent="0.25">
      <c r="A4" s="965" t="s">
        <v>117</v>
      </c>
      <c r="B4" s="965" t="s">
        <v>54</v>
      </c>
      <c r="C4" s="965" t="s">
        <v>143</v>
      </c>
      <c r="D4" s="973" t="s">
        <v>118</v>
      </c>
      <c r="E4" s="501" t="s">
        <v>21</v>
      </c>
      <c r="F4" s="501" t="s">
        <v>275</v>
      </c>
      <c r="G4" s="501" t="s">
        <v>385</v>
      </c>
    </row>
    <row r="5" spans="1:7" s="207" customFormat="1" ht="31.7" customHeight="1" x14ac:dyDescent="0.25">
      <c r="A5" s="966"/>
      <c r="B5" s="972"/>
      <c r="C5" s="966"/>
      <c r="D5" s="974"/>
      <c r="E5" s="502" t="s">
        <v>145</v>
      </c>
      <c r="F5" s="502" t="s">
        <v>120</v>
      </c>
      <c r="G5" s="561" t="s">
        <v>121</v>
      </c>
    </row>
    <row r="6" spans="1:7" s="208" customFormat="1" ht="36.950000000000003" customHeight="1" x14ac:dyDescent="0.25">
      <c r="A6" s="185">
        <v>1</v>
      </c>
      <c r="B6" s="473" t="s">
        <v>170</v>
      </c>
      <c r="C6" s="185" t="s">
        <v>28</v>
      </c>
      <c r="D6" s="503" t="s">
        <v>125</v>
      </c>
      <c r="E6" s="504">
        <v>143108.6</v>
      </c>
      <c r="F6" s="504">
        <v>156400</v>
      </c>
      <c r="G6" s="504">
        <v>170500</v>
      </c>
    </row>
    <row r="7" spans="1:7" s="207" customFormat="1" ht="36.950000000000003" customHeight="1" x14ac:dyDescent="0.25">
      <c r="A7" s="505">
        <v>2</v>
      </c>
      <c r="B7" s="506" t="s">
        <v>171</v>
      </c>
      <c r="C7" s="507" t="s">
        <v>345</v>
      </c>
      <c r="D7" s="507" t="s">
        <v>172</v>
      </c>
      <c r="E7" s="184">
        <v>45143</v>
      </c>
      <c r="F7" s="184">
        <v>49543</v>
      </c>
      <c r="G7" s="184">
        <v>52892</v>
      </c>
    </row>
    <row r="8" spans="1:7" s="207" customFormat="1" ht="36.950000000000003" customHeight="1" x14ac:dyDescent="0.25">
      <c r="A8" s="505">
        <v>3</v>
      </c>
      <c r="B8" s="506" t="s">
        <v>173</v>
      </c>
      <c r="C8" s="507" t="s">
        <v>78</v>
      </c>
      <c r="D8" s="507" t="s">
        <v>151</v>
      </c>
      <c r="E8" s="187">
        <v>27</v>
      </c>
      <c r="F8" s="187">
        <v>28</v>
      </c>
      <c r="G8" s="187">
        <v>28.6</v>
      </c>
    </row>
    <row r="9" spans="1:7" s="207" customFormat="1" ht="36.950000000000003" customHeight="1" x14ac:dyDescent="0.25">
      <c r="A9" s="505">
        <v>4</v>
      </c>
      <c r="B9" s="506" t="s">
        <v>167</v>
      </c>
      <c r="C9" s="507" t="s">
        <v>80</v>
      </c>
      <c r="D9" s="507" t="s">
        <v>168</v>
      </c>
      <c r="E9" s="508">
        <v>20</v>
      </c>
      <c r="F9" s="508">
        <v>20</v>
      </c>
      <c r="G9" s="508">
        <v>20</v>
      </c>
    </row>
    <row r="10" spans="1:7" s="207" customFormat="1" ht="36.950000000000003" customHeight="1" x14ac:dyDescent="0.25">
      <c r="A10" s="505">
        <v>5</v>
      </c>
      <c r="B10" s="509" t="s">
        <v>174</v>
      </c>
      <c r="C10" s="507"/>
      <c r="D10" s="507" t="s">
        <v>175</v>
      </c>
      <c r="E10" s="508">
        <v>0.69852722732233041</v>
      </c>
      <c r="F10" s="508">
        <v>0.70236912707260324</v>
      </c>
      <c r="G10" s="508">
        <v>0.70201794250906702</v>
      </c>
    </row>
    <row r="11" spans="1:7" s="207" customFormat="1" ht="36.950000000000003" customHeight="1" x14ac:dyDescent="0.25">
      <c r="A11" s="505">
        <v>6</v>
      </c>
      <c r="B11" s="506" t="s">
        <v>176</v>
      </c>
      <c r="C11" s="510" t="s">
        <v>28</v>
      </c>
      <c r="D11" s="507" t="s">
        <v>177</v>
      </c>
      <c r="E11" s="511">
        <v>851407.59482132294</v>
      </c>
      <c r="F11" s="511">
        <v>974329.26255162351</v>
      </c>
      <c r="G11" s="511">
        <v>1061950.4042344219</v>
      </c>
    </row>
    <row r="12" spans="1:7" s="207" customFormat="1" ht="36.950000000000003" customHeight="1" x14ac:dyDescent="0.25">
      <c r="A12" s="505">
        <v>7</v>
      </c>
      <c r="B12" s="506" t="s">
        <v>178</v>
      </c>
      <c r="C12" s="507" t="s">
        <v>80</v>
      </c>
      <c r="D12" s="507" t="s">
        <v>179</v>
      </c>
      <c r="E12" s="508">
        <v>16.054897270288787</v>
      </c>
      <c r="F12" s="508">
        <v>16.054897270288787</v>
      </c>
      <c r="G12" s="508">
        <v>16.054897270288787</v>
      </c>
    </row>
    <row r="13" spans="1:7" ht="36.950000000000003" customHeight="1" x14ac:dyDescent="0.25">
      <c r="E13" s="202"/>
      <c r="F13" s="202"/>
      <c r="G13" s="202"/>
    </row>
    <row r="15" spans="1:7" x14ac:dyDescent="0.25">
      <c r="E15" s="202"/>
      <c r="F15" s="202"/>
      <c r="G15" s="202"/>
    </row>
  </sheetData>
  <mergeCells count="5">
    <mergeCell ref="A2:G2"/>
    <mergeCell ref="A4:A5"/>
    <mergeCell ref="B4:B5"/>
    <mergeCell ref="C4:C5"/>
    <mergeCell ref="D4:D5"/>
  </mergeCells>
  <printOptions horizontalCentered="1"/>
  <pageMargins left="0.19685039370078741" right="0.19685039370078741" top="0.43307086614173229" bottom="0.39370078740157483" header="0" footer="0"/>
  <pageSetup paperSize="9" orientation="landscape" r:id="rId1"/>
  <headerFooter alignWithMargins="0">
    <oddHeader xml:space="preserve">&amp;R
</oddHead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22"/>
  <sheetViews>
    <sheetView view="pageBreakPreview" zoomScale="80" zoomScaleNormal="75" zoomScaleSheetLayoutView="80" workbookViewId="0">
      <selection activeCell="M17" sqref="M17"/>
    </sheetView>
  </sheetViews>
  <sheetFormatPr defaultColWidth="9.140625" defaultRowHeight="12.75" x14ac:dyDescent="0.2"/>
  <cols>
    <col min="1" max="1" width="6.7109375" style="214" customWidth="1"/>
    <col min="2" max="2" width="48.85546875" style="210" customWidth="1"/>
    <col min="3" max="3" width="13.140625" style="210" customWidth="1"/>
    <col min="4" max="4" width="11.5703125" style="214" customWidth="1"/>
    <col min="5" max="6" width="16.140625" style="214" customWidth="1"/>
    <col min="7" max="7" width="16.140625" style="215" customWidth="1"/>
    <col min="8" max="8" width="9.140625" style="210"/>
    <col min="9" max="11" width="10.7109375" style="210" customWidth="1"/>
    <col min="12" max="16384" width="9.140625" style="210"/>
  </cols>
  <sheetData>
    <row r="1" spans="1:31" ht="4.7" customHeight="1" x14ac:dyDescent="0.2">
      <c r="A1" s="209"/>
      <c r="B1" s="209"/>
      <c r="C1" s="209"/>
      <c r="D1" s="209"/>
      <c r="E1" s="209"/>
      <c r="F1" s="209"/>
      <c r="G1" s="209"/>
    </row>
    <row r="2" spans="1:31" ht="33.75" customHeight="1" x14ac:dyDescent="0.2">
      <c r="A2" s="971" t="s">
        <v>180</v>
      </c>
      <c r="B2" s="971"/>
      <c r="C2" s="971"/>
      <c r="D2" s="971"/>
      <c r="E2" s="971"/>
      <c r="F2" s="971"/>
      <c r="G2" s="971"/>
    </row>
    <row r="3" spans="1:31" ht="17.649999999999999" customHeight="1" x14ac:dyDescent="0.2">
      <c r="A3" s="975" t="s">
        <v>181</v>
      </c>
      <c r="B3" s="975"/>
      <c r="C3" s="975"/>
      <c r="D3" s="975"/>
      <c r="E3" s="975"/>
      <c r="F3" s="975"/>
      <c r="G3" s="975"/>
    </row>
    <row r="4" spans="1:31" s="212" customFormat="1" ht="22.7" customHeight="1" x14ac:dyDescent="0.2">
      <c r="A4" s="976" t="s">
        <v>117</v>
      </c>
      <c r="B4" s="973" t="s">
        <v>54</v>
      </c>
      <c r="C4" s="965" t="s">
        <v>118</v>
      </c>
      <c r="D4" s="965" t="s">
        <v>143</v>
      </c>
      <c r="E4" s="501" t="s">
        <v>21</v>
      </c>
      <c r="F4" s="501" t="s">
        <v>275</v>
      </c>
      <c r="G4" s="501" t="s">
        <v>385</v>
      </c>
      <c r="H4" s="211"/>
      <c r="I4" s="211"/>
      <c r="J4" s="211"/>
      <c r="K4" s="211"/>
      <c r="L4" s="211"/>
      <c r="M4" s="211"/>
      <c r="N4" s="211"/>
      <c r="O4" s="211"/>
      <c r="P4" s="211"/>
      <c r="Q4" s="211"/>
      <c r="R4" s="211"/>
      <c r="S4" s="211"/>
      <c r="T4" s="211"/>
      <c r="U4" s="211"/>
      <c r="V4" s="211"/>
      <c r="W4" s="211"/>
      <c r="X4" s="211"/>
      <c r="Y4" s="211"/>
      <c r="Z4" s="211"/>
      <c r="AA4" s="211"/>
      <c r="AB4" s="211"/>
      <c r="AC4" s="211"/>
      <c r="AD4" s="211"/>
      <c r="AE4" s="211"/>
    </row>
    <row r="5" spans="1:31" s="212" customFormat="1" ht="23.25" customHeight="1" x14ac:dyDescent="0.2">
      <c r="A5" s="977"/>
      <c r="B5" s="978"/>
      <c r="C5" s="978"/>
      <c r="D5" s="978"/>
      <c r="E5" s="512" t="s">
        <v>145</v>
      </c>
      <c r="F5" s="512" t="s">
        <v>120</v>
      </c>
      <c r="G5" s="512" t="s">
        <v>121</v>
      </c>
      <c r="H5" s="211"/>
      <c r="I5" s="211"/>
      <c r="J5" s="211"/>
      <c r="K5" s="211"/>
      <c r="L5" s="211"/>
      <c r="M5" s="211"/>
      <c r="N5" s="211"/>
      <c r="O5" s="211"/>
      <c r="P5" s="211"/>
      <c r="Q5" s="211"/>
      <c r="R5" s="211"/>
      <c r="S5" s="211"/>
      <c r="T5" s="211"/>
      <c r="U5" s="211"/>
      <c r="V5" s="211"/>
      <c r="W5" s="211"/>
      <c r="X5" s="211"/>
      <c r="Y5" s="211"/>
      <c r="Z5" s="211"/>
      <c r="AA5" s="211"/>
      <c r="AB5" s="211"/>
      <c r="AC5" s="211"/>
      <c r="AD5" s="211"/>
      <c r="AE5" s="211"/>
    </row>
    <row r="6" spans="1:31" s="207" customFormat="1" ht="28.5" customHeight="1" x14ac:dyDescent="0.25">
      <c r="A6" s="185">
        <v>1</v>
      </c>
      <c r="B6" s="473" t="s">
        <v>182</v>
      </c>
      <c r="C6" s="503" t="s">
        <v>183</v>
      </c>
      <c r="D6" s="503" t="s">
        <v>28</v>
      </c>
      <c r="E6" s="184">
        <v>3079246</v>
      </c>
      <c r="F6" s="184">
        <v>3503200</v>
      </c>
      <c r="G6" s="184">
        <v>3889000</v>
      </c>
    </row>
    <row r="7" spans="1:31" s="207" customFormat="1" ht="28.5" customHeight="1" x14ac:dyDescent="0.25">
      <c r="A7" s="185">
        <f>A6+1</f>
        <v>2</v>
      </c>
      <c r="B7" s="473" t="s">
        <v>184</v>
      </c>
      <c r="C7" s="503" t="s">
        <v>185</v>
      </c>
      <c r="D7" s="503" t="s">
        <v>80</v>
      </c>
      <c r="E7" s="187">
        <v>16.666666666666664</v>
      </c>
      <c r="F7" s="187">
        <v>16.666666666666664</v>
      </c>
      <c r="G7" s="187">
        <v>16.666666666666664</v>
      </c>
    </row>
    <row r="8" spans="1:31" s="207" customFormat="1" ht="28.5" customHeight="1" x14ac:dyDescent="0.25">
      <c r="A8" s="185">
        <f>A7+1</f>
        <v>3</v>
      </c>
      <c r="B8" s="473" t="s">
        <v>186</v>
      </c>
      <c r="C8" s="503" t="s">
        <v>187</v>
      </c>
      <c r="D8" s="503" t="s">
        <v>80</v>
      </c>
      <c r="E8" s="187">
        <v>17.657202445014136</v>
      </c>
      <c r="F8" s="472">
        <v>18.866612265051078</v>
      </c>
      <c r="G8" s="472">
        <v>18.899455232643948</v>
      </c>
    </row>
    <row r="9" spans="1:31" s="207" customFormat="1" ht="28.5" customHeight="1" x14ac:dyDescent="0.25">
      <c r="A9" s="185">
        <f>A8+1</f>
        <v>4</v>
      </c>
      <c r="B9" s="473" t="s">
        <v>188</v>
      </c>
      <c r="C9" s="503" t="s">
        <v>189</v>
      </c>
      <c r="D9" s="503"/>
      <c r="E9" s="187">
        <v>1.0594321467008483</v>
      </c>
      <c r="F9" s="187">
        <v>1.1319967359030649</v>
      </c>
      <c r="G9" s="187">
        <v>1.133967313958637</v>
      </c>
    </row>
    <row r="10" spans="1:31" s="207" customFormat="1" ht="28.5" customHeight="1" x14ac:dyDescent="0.25">
      <c r="A10" s="185">
        <v>5</v>
      </c>
      <c r="B10" s="473" t="s">
        <v>160</v>
      </c>
      <c r="C10" s="503"/>
      <c r="D10" s="503" t="s">
        <v>28</v>
      </c>
      <c r="E10" s="187">
        <v>26926.874089999998</v>
      </c>
      <c r="F10" s="187">
        <v>27522.647854202562</v>
      </c>
      <c r="G10" s="187">
        <v>38099.375840824607</v>
      </c>
    </row>
    <row r="11" spans="1:31" s="207" customFormat="1" ht="28.5" customHeight="1" x14ac:dyDescent="0.25">
      <c r="A11" s="185">
        <v>6</v>
      </c>
      <c r="B11" s="473" t="s">
        <v>190</v>
      </c>
      <c r="C11" s="503"/>
      <c r="D11" s="503"/>
      <c r="E11" s="187">
        <v>1.0101911771565422</v>
      </c>
      <c r="F11" s="187">
        <v>1.0684938525116388</v>
      </c>
      <c r="G11" s="187">
        <v>1.0017407983548645</v>
      </c>
    </row>
    <row r="12" spans="1:31" s="208" customFormat="1" ht="48.4" customHeight="1" x14ac:dyDescent="0.25">
      <c r="A12" s="185">
        <v>7</v>
      </c>
      <c r="B12" s="513" t="s">
        <v>338</v>
      </c>
      <c r="C12" s="503" t="s">
        <v>191</v>
      </c>
      <c r="D12" s="503" t="s">
        <v>28</v>
      </c>
      <c r="E12" s="189">
        <v>543708.69999999995</v>
      </c>
      <c r="F12" s="189">
        <v>661165</v>
      </c>
      <c r="G12" s="189">
        <v>735000</v>
      </c>
      <c r="I12" s="207"/>
      <c r="J12" s="207"/>
      <c r="K12" s="207"/>
    </row>
    <row r="13" spans="1:31" s="207" customFormat="1" ht="30.75" customHeight="1" x14ac:dyDescent="0.25">
      <c r="A13" s="185">
        <v>8</v>
      </c>
      <c r="B13" s="514" t="s">
        <v>339</v>
      </c>
      <c r="C13" s="503" t="s">
        <v>192</v>
      </c>
      <c r="D13" s="503" t="s">
        <v>28</v>
      </c>
      <c r="E13" s="187">
        <v>269595.2</v>
      </c>
      <c r="F13" s="187">
        <v>303400</v>
      </c>
      <c r="G13" s="187">
        <v>336800</v>
      </c>
    </row>
    <row r="14" spans="1:31" s="213" customFormat="1" ht="30.75" customHeight="1" x14ac:dyDescent="0.25">
      <c r="A14" s="185" t="s">
        <v>193</v>
      </c>
      <c r="B14" s="514" t="s">
        <v>340</v>
      </c>
      <c r="C14" s="503"/>
      <c r="D14" s="503" t="s">
        <v>28</v>
      </c>
      <c r="E14" s="187">
        <v>260828</v>
      </c>
      <c r="F14" s="187">
        <v>303400</v>
      </c>
      <c r="G14" s="187">
        <v>336800</v>
      </c>
      <c r="I14" s="207"/>
      <c r="J14" s="207"/>
      <c r="K14" s="207"/>
    </row>
    <row r="15" spans="1:31" s="213" customFormat="1" ht="31.7" customHeight="1" x14ac:dyDescent="0.25">
      <c r="A15" s="185" t="s">
        <v>194</v>
      </c>
      <c r="B15" s="514" t="s">
        <v>341</v>
      </c>
      <c r="C15" s="503"/>
      <c r="D15" s="503" t="s">
        <v>28</v>
      </c>
      <c r="E15" s="187">
        <v>8767.1</v>
      </c>
      <c r="F15" s="187"/>
      <c r="G15" s="187"/>
      <c r="I15" s="207"/>
      <c r="J15" s="207"/>
      <c r="K15" s="207"/>
    </row>
    <row r="16" spans="1:31" s="207" customFormat="1" ht="31.7" customHeight="1" x14ac:dyDescent="0.25">
      <c r="A16" s="185">
        <v>9</v>
      </c>
      <c r="B16" s="473" t="s">
        <v>382</v>
      </c>
      <c r="C16" s="503" t="s">
        <v>195</v>
      </c>
      <c r="D16" s="503" t="s">
        <v>28</v>
      </c>
      <c r="E16" s="472">
        <v>274113.5</v>
      </c>
      <c r="F16" s="472">
        <v>357765</v>
      </c>
      <c r="G16" s="472">
        <v>398200</v>
      </c>
    </row>
    <row r="17" spans="1:11" s="213" customFormat="1" ht="31.7" customHeight="1" x14ac:dyDescent="0.25">
      <c r="A17" s="185" t="s">
        <v>196</v>
      </c>
      <c r="B17" s="473" t="s">
        <v>383</v>
      </c>
      <c r="C17" s="503"/>
      <c r="D17" s="503" t="s">
        <v>28</v>
      </c>
      <c r="E17" s="472">
        <v>274113.2</v>
      </c>
      <c r="F17" s="472">
        <v>357535</v>
      </c>
      <c r="G17" s="472">
        <v>398200</v>
      </c>
      <c r="I17" s="207"/>
      <c r="J17" s="207"/>
      <c r="K17" s="207"/>
    </row>
    <row r="18" spans="1:11" s="213" customFormat="1" ht="33" customHeight="1" x14ac:dyDescent="0.25">
      <c r="A18" s="185" t="s">
        <v>197</v>
      </c>
      <c r="B18" s="473" t="s">
        <v>384</v>
      </c>
      <c r="C18" s="503"/>
      <c r="D18" s="503" t="s">
        <v>28</v>
      </c>
      <c r="E18" s="472">
        <v>0.33</v>
      </c>
      <c r="F18" s="472">
        <v>230</v>
      </c>
      <c r="G18" s="472">
        <v>0</v>
      </c>
      <c r="I18" s="207"/>
      <c r="J18" s="207"/>
      <c r="K18" s="207"/>
    </row>
    <row r="19" spans="1:11" s="207" customFormat="1" ht="26.65" customHeight="1" x14ac:dyDescent="0.25">
      <c r="A19" s="185">
        <f>10</f>
        <v>10</v>
      </c>
      <c r="B19" s="473" t="s">
        <v>198</v>
      </c>
      <c r="C19" s="503" t="s">
        <v>199</v>
      </c>
      <c r="D19" s="503" t="s">
        <v>28</v>
      </c>
      <c r="E19" s="515">
        <v>4194102</v>
      </c>
      <c r="F19" s="515">
        <v>4808500</v>
      </c>
      <c r="G19" s="515">
        <v>5368700</v>
      </c>
    </row>
    <row r="20" spans="1:11" s="207" customFormat="1" ht="26.65" customHeight="1" x14ac:dyDescent="0.25">
      <c r="A20" s="185">
        <f>A19+1</f>
        <v>11</v>
      </c>
      <c r="B20" s="473" t="s">
        <v>200</v>
      </c>
      <c r="C20" s="503" t="s">
        <v>201</v>
      </c>
      <c r="D20" s="185" t="s">
        <v>80</v>
      </c>
      <c r="E20" s="189">
        <v>96</v>
      </c>
      <c r="F20" s="189">
        <v>104.1</v>
      </c>
      <c r="G20" s="189">
        <v>103.8</v>
      </c>
    </row>
    <row r="21" spans="1:11" s="207" customFormat="1" ht="26.65" customHeight="1" x14ac:dyDescent="0.25">
      <c r="A21" s="185">
        <f>A20+1</f>
        <v>12</v>
      </c>
      <c r="B21" s="473" t="s">
        <v>202</v>
      </c>
      <c r="C21" s="503" t="s">
        <v>203</v>
      </c>
      <c r="D21" s="185" t="s">
        <v>80</v>
      </c>
      <c r="E21" s="472">
        <v>20</v>
      </c>
      <c r="F21" s="472">
        <v>20</v>
      </c>
      <c r="G21" s="472">
        <v>20</v>
      </c>
    </row>
    <row r="22" spans="1:11" x14ac:dyDescent="0.2">
      <c r="I22" s="207"/>
      <c r="J22" s="207"/>
      <c r="K22" s="207"/>
    </row>
  </sheetData>
  <mergeCells count="6">
    <mergeCell ref="A2:G2"/>
    <mergeCell ref="A3:G3"/>
    <mergeCell ref="A4:A5"/>
    <mergeCell ref="B4:B5"/>
    <mergeCell ref="C4:C5"/>
    <mergeCell ref="D4:D5"/>
  </mergeCells>
  <printOptions horizontalCentered="1"/>
  <pageMargins left="0.23622047244094491" right="0.23622047244094491" top="0.35433070866141736" bottom="0.39370078740157483" header="0" footer="0"/>
  <pageSetup paperSize="9" scale="90" orientation="landscape" r:id="rId1"/>
  <headerFooter alignWithMargins="0">
    <oddHeader xml:space="preserve">&amp;R
</oddHead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L64"/>
  <sheetViews>
    <sheetView view="pageBreakPreview" zoomScale="70" zoomScaleNormal="100" zoomScaleSheetLayoutView="70" workbookViewId="0">
      <pane xSplit="2" ySplit="5" topLeftCell="C12" activePane="bottomRight" state="frozen"/>
      <selection pane="topRight" activeCell="M1" sqref="M1"/>
      <selection pane="bottomLeft" activeCell="A5" sqref="A5"/>
      <selection pane="bottomRight" activeCell="C11" sqref="C11:I11"/>
    </sheetView>
  </sheetViews>
  <sheetFormatPr defaultRowHeight="12.75" x14ac:dyDescent="0.2"/>
  <cols>
    <col min="1" max="1" width="9.140625" style="102"/>
    <col min="2" max="2" width="106.5703125" style="102" customWidth="1"/>
    <col min="3" max="3" width="13.85546875" style="102" customWidth="1"/>
    <col min="4" max="4" width="13.5703125" style="102" customWidth="1"/>
    <col min="5" max="5" width="12.7109375" style="102" customWidth="1"/>
    <col min="6" max="7" width="13.140625" style="102" customWidth="1"/>
    <col min="8" max="8" width="13.85546875" style="102" customWidth="1"/>
    <col min="9" max="9" width="17.28515625" style="102" customWidth="1"/>
    <col min="10" max="10" width="20.28515625" style="102" customWidth="1"/>
    <col min="11" max="11" width="14.7109375" style="102" customWidth="1"/>
    <col min="12" max="13" width="9.140625" style="102"/>
    <col min="14" max="14" width="12.42578125" style="102" customWidth="1"/>
    <col min="15" max="17" width="6.140625" style="102" bestFit="1" customWidth="1"/>
    <col min="18" max="18" width="11.28515625" style="102" bestFit="1" customWidth="1"/>
    <col min="19" max="22" width="6.140625" style="102" bestFit="1" customWidth="1"/>
    <col min="23" max="23" width="12.28515625" style="102" bestFit="1" customWidth="1"/>
    <col min="24" max="27" width="6.140625" style="102" bestFit="1" customWidth="1"/>
    <col min="28" max="28" width="12.28515625" style="102" bestFit="1" customWidth="1"/>
    <col min="29" max="32" width="6.140625" style="102" bestFit="1" customWidth="1"/>
    <col min="33" max="33" width="12.28515625" style="102" bestFit="1" customWidth="1"/>
    <col min="34" max="37" width="6.140625" style="102" bestFit="1" customWidth="1"/>
    <col min="38" max="38" width="12.28515625" style="102" bestFit="1" customWidth="1"/>
    <col min="39" max="254" width="9.140625" style="102"/>
    <col min="255" max="255" width="93.5703125" style="102" customWidth="1"/>
    <col min="256" max="258" width="0" style="102" hidden="1" customWidth="1"/>
    <col min="259" max="259" width="13.85546875" style="102" customWidth="1"/>
    <col min="260" max="260" width="13.5703125" style="102" customWidth="1"/>
    <col min="261" max="261" width="12.7109375" style="102" customWidth="1"/>
    <col min="262" max="263" width="13.140625" style="102" customWidth="1"/>
    <col min="264" max="264" width="12.28515625" style="102" customWidth="1"/>
    <col min="265" max="265" width="17.28515625" style="102" customWidth="1"/>
    <col min="266" max="266" width="20.28515625" style="102" customWidth="1"/>
    <col min="267" max="267" width="14.7109375" style="102" customWidth="1"/>
    <col min="268" max="269" width="9.140625" style="102"/>
    <col min="270" max="270" width="12.42578125" style="102" customWidth="1"/>
    <col min="271" max="273" width="6.140625" style="102" bestFit="1" customWidth="1"/>
    <col min="274" max="274" width="11.28515625" style="102" bestFit="1" customWidth="1"/>
    <col min="275" max="278" width="6.140625" style="102" bestFit="1" customWidth="1"/>
    <col min="279" max="279" width="12.28515625" style="102" bestFit="1" customWidth="1"/>
    <col min="280" max="283" width="6.140625" style="102" bestFit="1" customWidth="1"/>
    <col min="284" max="284" width="12.28515625" style="102" bestFit="1" customWidth="1"/>
    <col min="285" max="288" width="6.140625" style="102" bestFit="1" customWidth="1"/>
    <col min="289" max="289" width="12.28515625" style="102" bestFit="1" customWidth="1"/>
    <col min="290" max="293" width="6.140625" style="102" bestFit="1" customWidth="1"/>
    <col min="294" max="294" width="12.28515625" style="102" bestFit="1" customWidth="1"/>
    <col min="295" max="510" width="9.140625" style="102"/>
    <col min="511" max="511" width="93.5703125" style="102" customWidth="1"/>
    <col min="512" max="514" width="0" style="102" hidden="1" customWidth="1"/>
    <col min="515" max="515" width="13.85546875" style="102" customWidth="1"/>
    <col min="516" max="516" width="13.5703125" style="102" customWidth="1"/>
    <col min="517" max="517" width="12.7109375" style="102" customWidth="1"/>
    <col min="518" max="519" width="13.140625" style="102" customWidth="1"/>
    <col min="520" max="520" width="12.28515625" style="102" customWidth="1"/>
    <col min="521" max="521" width="17.28515625" style="102" customWidth="1"/>
    <col min="522" max="522" width="20.28515625" style="102" customWidth="1"/>
    <col min="523" max="523" width="14.7109375" style="102" customWidth="1"/>
    <col min="524" max="525" width="9.140625" style="102"/>
    <col min="526" max="526" width="12.42578125" style="102" customWidth="1"/>
    <col min="527" max="529" width="6.140625" style="102" bestFit="1" customWidth="1"/>
    <col min="530" max="530" width="11.28515625" style="102" bestFit="1" customWidth="1"/>
    <col min="531" max="534" width="6.140625" style="102" bestFit="1" customWidth="1"/>
    <col min="535" max="535" width="12.28515625" style="102" bestFit="1" customWidth="1"/>
    <col min="536" max="539" width="6.140625" style="102" bestFit="1" customWidth="1"/>
    <col min="540" max="540" width="12.28515625" style="102" bestFit="1" customWidth="1"/>
    <col min="541" max="544" width="6.140625" style="102" bestFit="1" customWidth="1"/>
    <col min="545" max="545" width="12.28515625" style="102" bestFit="1" customWidth="1"/>
    <col min="546" max="549" width="6.140625" style="102" bestFit="1" customWidth="1"/>
    <col min="550" max="550" width="12.28515625" style="102" bestFit="1" customWidth="1"/>
    <col min="551" max="766" width="9.140625" style="102"/>
    <col min="767" max="767" width="93.5703125" style="102" customWidth="1"/>
    <col min="768" max="770" width="0" style="102" hidden="1" customWidth="1"/>
    <col min="771" max="771" width="13.85546875" style="102" customWidth="1"/>
    <col min="772" max="772" width="13.5703125" style="102" customWidth="1"/>
    <col min="773" max="773" width="12.7109375" style="102" customWidth="1"/>
    <col min="774" max="775" width="13.140625" style="102" customWidth="1"/>
    <col min="776" max="776" width="12.28515625" style="102" customWidth="1"/>
    <col min="777" max="777" width="17.28515625" style="102" customWidth="1"/>
    <col min="778" max="778" width="20.28515625" style="102" customWidth="1"/>
    <col min="779" max="779" width="14.7109375" style="102" customWidth="1"/>
    <col min="780" max="781" width="9.140625" style="102"/>
    <col min="782" max="782" width="12.42578125" style="102" customWidth="1"/>
    <col min="783" max="785" width="6.140625" style="102" bestFit="1" customWidth="1"/>
    <col min="786" max="786" width="11.28515625" style="102" bestFit="1" customWidth="1"/>
    <col min="787" max="790" width="6.140625" style="102" bestFit="1" customWidth="1"/>
    <col min="791" max="791" width="12.28515625" style="102" bestFit="1" customWidth="1"/>
    <col min="792" max="795" width="6.140625" style="102" bestFit="1" customWidth="1"/>
    <col min="796" max="796" width="12.28515625" style="102" bestFit="1" customWidth="1"/>
    <col min="797" max="800" width="6.140625" style="102" bestFit="1" customWidth="1"/>
    <col min="801" max="801" width="12.28515625" style="102" bestFit="1" customWidth="1"/>
    <col min="802" max="805" width="6.140625" style="102" bestFit="1" customWidth="1"/>
    <col min="806" max="806" width="12.28515625" style="102" bestFit="1" customWidth="1"/>
    <col min="807" max="1022" width="9.140625" style="102"/>
    <col min="1023" max="1023" width="93.5703125" style="102" customWidth="1"/>
    <col min="1024" max="1026" width="0" style="102" hidden="1" customWidth="1"/>
    <col min="1027" max="1027" width="13.85546875" style="102" customWidth="1"/>
    <col min="1028" max="1028" width="13.5703125" style="102" customWidth="1"/>
    <col min="1029" max="1029" width="12.7109375" style="102" customWidth="1"/>
    <col min="1030" max="1031" width="13.140625" style="102" customWidth="1"/>
    <col min="1032" max="1032" width="12.28515625" style="102" customWidth="1"/>
    <col min="1033" max="1033" width="17.28515625" style="102" customWidth="1"/>
    <col min="1034" max="1034" width="20.28515625" style="102" customWidth="1"/>
    <col min="1035" max="1035" width="14.7109375" style="102" customWidth="1"/>
    <col min="1036" max="1037" width="9.140625" style="102"/>
    <col min="1038" max="1038" width="12.42578125" style="102" customWidth="1"/>
    <col min="1039" max="1041" width="6.140625" style="102" bestFit="1" customWidth="1"/>
    <col min="1042" max="1042" width="11.28515625" style="102" bestFit="1" customWidth="1"/>
    <col min="1043" max="1046" width="6.140625" style="102" bestFit="1" customWidth="1"/>
    <col min="1047" max="1047" width="12.28515625" style="102" bestFit="1" customWidth="1"/>
    <col min="1048" max="1051" width="6.140625" style="102" bestFit="1" customWidth="1"/>
    <col min="1052" max="1052" width="12.28515625" style="102" bestFit="1" customWidth="1"/>
    <col min="1053" max="1056" width="6.140625" style="102" bestFit="1" customWidth="1"/>
    <col min="1057" max="1057" width="12.28515625" style="102" bestFit="1" customWidth="1"/>
    <col min="1058" max="1061" width="6.140625" style="102" bestFit="1" customWidth="1"/>
    <col min="1062" max="1062" width="12.28515625" style="102" bestFit="1" customWidth="1"/>
    <col min="1063" max="1278" width="9.140625" style="102"/>
    <col min="1279" max="1279" width="93.5703125" style="102" customWidth="1"/>
    <col min="1280" max="1282" width="0" style="102" hidden="1" customWidth="1"/>
    <col min="1283" max="1283" width="13.85546875" style="102" customWidth="1"/>
    <col min="1284" max="1284" width="13.5703125" style="102" customWidth="1"/>
    <col min="1285" max="1285" width="12.7109375" style="102" customWidth="1"/>
    <col min="1286" max="1287" width="13.140625" style="102" customWidth="1"/>
    <col min="1288" max="1288" width="12.28515625" style="102" customWidth="1"/>
    <col min="1289" max="1289" width="17.28515625" style="102" customWidth="1"/>
    <col min="1290" max="1290" width="20.28515625" style="102" customWidth="1"/>
    <col min="1291" max="1291" width="14.7109375" style="102" customWidth="1"/>
    <col min="1292" max="1293" width="9.140625" style="102"/>
    <col min="1294" max="1294" width="12.42578125" style="102" customWidth="1"/>
    <col min="1295" max="1297" width="6.140625" style="102" bestFit="1" customWidth="1"/>
    <col min="1298" max="1298" width="11.28515625" style="102" bestFit="1" customWidth="1"/>
    <col min="1299" max="1302" width="6.140625" style="102" bestFit="1" customWidth="1"/>
    <col min="1303" max="1303" width="12.28515625" style="102" bestFit="1" customWidth="1"/>
    <col min="1304" max="1307" width="6.140625" style="102" bestFit="1" customWidth="1"/>
    <col min="1308" max="1308" width="12.28515625" style="102" bestFit="1" customWidth="1"/>
    <col min="1309" max="1312" width="6.140625" style="102" bestFit="1" customWidth="1"/>
    <col min="1313" max="1313" width="12.28515625" style="102" bestFit="1" customWidth="1"/>
    <col min="1314" max="1317" width="6.140625" style="102" bestFit="1" customWidth="1"/>
    <col min="1318" max="1318" width="12.28515625" style="102" bestFit="1" customWidth="1"/>
    <col min="1319" max="1534" width="9.140625" style="102"/>
    <col min="1535" max="1535" width="93.5703125" style="102" customWidth="1"/>
    <col min="1536" max="1538" width="0" style="102" hidden="1" customWidth="1"/>
    <col min="1539" max="1539" width="13.85546875" style="102" customWidth="1"/>
    <col min="1540" max="1540" width="13.5703125" style="102" customWidth="1"/>
    <col min="1541" max="1541" width="12.7109375" style="102" customWidth="1"/>
    <col min="1542" max="1543" width="13.140625" style="102" customWidth="1"/>
    <col min="1544" max="1544" width="12.28515625" style="102" customWidth="1"/>
    <col min="1545" max="1545" width="17.28515625" style="102" customWidth="1"/>
    <col min="1546" max="1546" width="20.28515625" style="102" customWidth="1"/>
    <col min="1547" max="1547" width="14.7109375" style="102" customWidth="1"/>
    <col min="1548" max="1549" width="9.140625" style="102"/>
    <col min="1550" max="1550" width="12.42578125" style="102" customWidth="1"/>
    <col min="1551" max="1553" width="6.140625" style="102" bestFit="1" customWidth="1"/>
    <col min="1554" max="1554" width="11.28515625" style="102" bestFit="1" customWidth="1"/>
    <col min="1555" max="1558" width="6.140625" style="102" bestFit="1" customWidth="1"/>
    <col min="1559" max="1559" width="12.28515625" style="102" bestFit="1" customWidth="1"/>
    <col min="1560" max="1563" width="6.140625" style="102" bestFit="1" customWidth="1"/>
    <col min="1564" max="1564" width="12.28515625" style="102" bestFit="1" customWidth="1"/>
    <col min="1565" max="1568" width="6.140625" style="102" bestFit="1" customWidth="1"/>
    <col min="1569" max="1569" width="12.28515625" style="102" bestFit="1" customWidth="1"/>
    <col min="1570" max="1573" width="6.140625" style="102" bestFit="1" customWidth="1"/>
    <col min="1574" max="1574" width="12.28515625" style="102" bestFit="1" customWidth="1"/>
    <col min="1575" max="1790" width="9.140625" style="102"/>
    <col min="1791" max="1791" width="93.5703125" style="102" customWidth="1"/>
    <col min="1792" max="1794" width="0" style="102" hidden="1" customWidth="1"/>
    <col min="1795" max="1795" width="13.85546875" style="102" customWidth="1"/>
    <col min="1796" max="1796" width="13.5703125" style="102" customWidth="1"/>
    <col min="1797" max="1797" width="12.7109375" style="102" customWidth="1"/>
    <col min="1798" max="1799" width="13.140625" style="102" customWidth="1"/>
    <col min="1800" max="1800" width="12.28515625" style="102" customWidth="1"/>
    <col min="1801" max="1801" width="17.28515625" style="102" customWidth="1"/>
    <col min="1802" max="1802" width="20.28515625" style="102" customWidth="1"/>
    <col min="1803" max="1803" width="14.7109375" style="102" customWidth="1"/>
    <col min="1804" max="1805" width="9.140625" style="102"/>
    <col min="1806" max="1806" width="12.42578125" style="102" customWidth="1"/>
    <col min="1807" max="1809" width="6.140625" style="102" bestFit="1" customWidth="1"/>
    <col min="1810" max="1810" width="11.28515625" style="102" bestFit="1" customWidth="1"/>
    <col min="1811" max="1814" width="6.140625" style="102" bestFit="1" customWidth="1"/>
    <col min="1815" max="1815" width="12.28515625" style="102" bestFit="1" customWidth="1"/>
    <col min="1816" max="1819" width="6.140625" style="102" bestFit="1" customWidth="1"/>
    <col min="1820" max="1820" width="12.28515625" style="102" bestFit="1" customWidth="1"/>
    <col min="1821" max="1824" width="6.140625" style="102" bestFit="1" customWidth="1"/>
    <col min="1825" max="1825" width="12.28515625" style="102" bestFit="1" customWidth="1"/>
    <col min="1826" max="1829" width="6.140625" style="102" bestFit="1" customWidth="1"/>
    <col min="1830" max="1830" width="12.28515625" style="102" bestFit="1" customWidth="1"/>
    <col min="1831" max="2046" width="9.140625" style="102"/>
    <col min="2047" max="2047" width="93.5703125" style="102" customWidth="1"/>
    <col min="2048" max="2050" width="0" style="102" hidden="1" customWidth="1"/>
    <col min="2051" max="2051" width="13.85546875" style="102" customWidth="1"/>
    <col min="2052" max="2052" width="13.5703125" style="102" customWidth="1"/>
    <col min="2053" max="2053" width="12.7109375" style="102" customWidth="1"/>
    <col min="2054" max="2055" width="13.140625" style="102" customWidth="1"/>
    <col min="2056" max="2056" width="12.28515625" style="102" customWidth="1"/>
    <col min="2057" max="2057" width="17.28515625" style="102" customWidth="1"/>
    <col min="2058" max="2058" width="20.28515625" style="102" customWidth="1"/>
    <col min="2059" max="2059" width="14.7109375" style="102" customWidth="1"/>
    <col min="2060" max="2061" width="9.140625" style="102"/>
    <col min="2062" max="2062" width="12.42578125" style="102" customWidth="1"/>
    <col min="2063" max="2065" width="6.140625" style="102" bestFit="1" customWidth="1"/>
    <col min="2066" max="2066" width="11.28515625" style="102" bestFit="1" customWidth="1"/>
    <col min="2067" max="2070" width="6.140625" style="102" bestFit="1" customWidth="1"/>
    <col min="2071" max="2071" width="12.28515625" style="102" bestFit="1" customWidth="1"/>
    <col min="2072" max="2075" width="6.140625" style="102" bestFit="1" customWidth="1"/>
    <col min="2076" max="2076" width="12.28515625" style="102" bestFit="1" customWidth="1"/>
    <col min="2077" max="2080" width="6.140625" style="102" bestFit="1" customWidth="1"/>
    <col min="2081" max="2081" width="12.28515625" style="102" bestFit="1" customWidth="1"/>
    <col min="2082" max="2085" width="6.140625" style="102" bestFit="1" customWidth="1"/>
    <col min="2086" max="2086" width="12.28515625" style="102" bestFit="1" customWidth="1"/>
    <col min="2087" max="2302" width="9.140625" style="102"/>
    <col min="2303" max="2303" width="93.5703125" style="102" customWidth="1"/>
    <col min="2304" max="2306" width="0" style="102" hidden="1" customWidth="1"/>
    <col min="2307" max="2307" width="13.85546875" style="102" customWidth="1"/>
    <col min="2308" max="2308" width="13.5703125" style="102" customWidth="1"/>
    <col min="2309" max="2309" width="12.7109375" style="102" customWidth="1"/>
    <col min="2310" max="2311" width="13.140625" style="102" customWidth="1"/>
    <col min="2312" max="2312" width="12.28515625" style="102" customWidth="1"/>
    <col min="2313" max="2313" width="17.28515625" style="102" customWidth="1"/>
    <col min="2314" max="2314" width="20.28515625" style="102" customWidth="1"/>
    <col min="2315" max="2315" width="14.7109375" style="102" customWidth="1"/>
    <col min="2316" max="2317" width="9.140625" style="102"/>
    <col min="2318" max="2318" width="12.42578125" style="102" customWidth="1"/>
    <col min="2319" max="2321" width="6.140625" style="102" bestFit="1" customWidth="1"/>
    <col min="2322" max="2322" width="11.28515625" style="102" bestFit="1" customWidth="1"/>
    <col min="2323" max="2326" width="6.140625" style="102" bestFit="1" customWidth="1"/>
    <col min="2327" max="2327" width="12.28515625" style="102" bestFit="1" customWidth="1"/>
    <col min="2328" max="2331" width="6.140625" style="102" bestFit="1" customWidth="1"/>
    <col min="2332" max="2332" width="12.28515625" style="102" bestFit="1" customWidth="1"/>
    <col min="2333" max="2336" width="6.140625" style="102" bestFit="1" customWidth="1"/>
    <col min="2337" max="2337" width="12.28515625" style="102" bestFit="1" customWidth="1"/>
    <col min="2338" max="2341" width="6.140625" style="102" bestFit="1" customWidth="1"/>
    <col min="2342" max="2342" width="12.28515625" style="102" bestFit="1" customWidth="1"/>
    <col min="2343" max="2558" width="9.140625" style="102"/>
    <col min="2559" max="2559" width="93.5703125" style="102" customWidth="1"/>
    <col min="2560" max="2562" width="0" style="102" hidden="1" customWidth="1"/>
    <col min="2563" max="2563" width="13.85546875" style="102" customWidth="1"/>
    <col min="2564" max="2564" width="13.5703125" style="102" customWidth="1"/>
    <col min="2565" max="2565" width="12.7109375" style="102" customWidth="1"/>
    <col min="2566" max="2567" width="13.140625" style="102" customWidth="1"/>
    <col min="2568" max="2568" width="12.28515625" style="102" customWidth="1"/>
    <col min="2569" max="2569" width="17.28515625" style="102" customWidth="1"/>
    <col min="2570" max="2570" width="20.28515625" style="102" customWidth="1"/>
    <col min="2571" max="2571" width="14.7109375" style="102" customWidth="1"/>
    <col min="2572" max="2573" width="9.140625" style="102"/>
    <col min="2574" max="2574" width="12.42578125" style="102" customWidth="1"/>
    <col min="2575" max="2577" width="6.140625" style="102" bestFit="1" customWidth="1"/>
    <col min="2578" max="2578" width="11.28515625" style="102" bestFit="1" customWidth="1"/>
    <col min="2579" max="2582" width="6.140625" style="102" bestFit="1" customWidth="1"/>
    <col min="2583" max="2583" width="12.28515625" style="102" bestFit="1" customWidth="1"/>
    <col min="2584" max="2587" width="6.140625" style="102" bestFit="1" customWidth="1"/>
    <col min="2588" max="2588" width="12.28515625" style="102" bestFit="1" customWidth="1"/>
    <col min="2589" max="2592" width="6.140625" style="102" bestFit="1" customWidth="1"/>
    <col min="2593" max="2593" width="12.28515625" style="102" bestFit="1" customWidth="1"/>
    <col min="2594" max="2597" width="6.140625" style="102" bestFit="1" customWidth="1"/>
    <col min="2598" max="2598" width="12.28515625" style="102" bestFit="1" customWidth="1"/>
    <col min="2599" max="2814" width="9.140625" style="102"/>
    <col min="2815" max="2815" width="93.5703125" style="102" customWidth="1"/>
    <col min="2816" max="2818" width="0" style="102" hidden="1" customWidth="1"/>
    <col min="2819" max="2819" width="13.85546875" style="102" customWidth="1"/>
    <col min="2820" max="2820" width="13.5703125" style="102" customWidth="1"/>
    <col min="2821" max="2821" width="12.7109375" style="102" customWidth="1"/>
    <col min="2822" max="2823" width="13.140625" style="102" customWidth="1"/>
    <col min="2824" max="2824" width="12.28515625" style="102" customWidth="1"/>
    <col min="2825" max="2825" width="17.28515625" style="102" customWidth="1"/>
    <col min="2826" max="2826" width="20.28515625" style="102" customWidth="1"/>
    <col min="2827" max="2827" width="14.7109375" style="102" customWidth="1"/>
    <col min="2828" max="2829" width="9.140625" style="102"/>
    <col min="2830" max="2830" width="12.42578125" style="102" customWidth="1"/>
    <col min="2831" max="2833" width="6.140625" style="102" bestFit="1" customWidth="1"/>
    <col min="2834" max="2834" width="11.28515625" style="102" bestFit="1" customWidth="1"/>
    <col min="2835" max="2838" width="6.140625" style="102" bestFit="1" customWidth="1"/>
    <col min="2839" max="2839" width="12.28515625" style="102" bestFit="1" customWidth="1"/>
    <col min="2840" max="2843" width="6.140625" style="102" bestFit="1" customWidth="1"/>
    <col min="2844" max="2844" width="12.28515625" style="102" bestFit="1" customWidth="1"/>
    <col min="2845" max="2848" width="6.140625" style="102" bestFit="1" customWidth="1"/>
    <col min="2849" max="2849" width="12.28515625" style="102" bestFit="1" customWidth="1"/>
    <col min="2850" max="2853" width="6.140625" style="102" bestFit="1" customWidth="1"/>
    <col min="2854" max="2854" width="12.28515625" style="102" bestFit="1" customWidth="1"/>
    <col min="2855" max="3070" width="9.140625" style="102"/>
    <col min="3071" max="3071" width="93.5703125" style="102" customWidth="1"/>
    <col min="3072" max="3074" width="0" style="102" hidden="1" customWidth="1"/>
    <col min="3075" max="3075" width="13.85546875" style="102" customWidth="1"/>
    <col min="3076" max="3076" width="13.5703125" style="102" customWidth="1"/>
    <col min="3077" max="3077" width="12.7109375" style="102" customWidth="1"/>
    <col min="3078" max="3079" width="13.140625" style="102" customWidth="1"/>
    <col min="3080" max="3080" width="12.28515625" style="102" customWidth="1"/>
    <col min="3081" max="3081" width="17.28515625" style="102" customWidth="1"/>
    <col min="3082" max="3082" width="20.28515625" style="102" customWidth="1"/>
    <col min="3083" max="3083" width="14.7109375" style="102" customWidth="1"/>
    <col min="3084" max="3085" width="9.140625" style="102"/>
    <col min="3086" max="3086" width="12.42578125" style="102" customWidth="1"/>
    <col min="3087" max="3089" width="6.140625" style="102" bestFit="1" customWidth="1"/>
    <col min="3090" max="3090" width="11.28515625" style="102" bestFit="1" customWidth="1"/>
    <col min="3091" max="3094" width="6.140625" style="102" bestFit="1" customWidth="1"/>
    <col min="3095" max="3095" width="12.28515625" style="102" bestFit="1" customWidth="1"/>
    <col min="3096" max="3099" width="6.140625" style="102" bestFit="1" customWidth="1"/>
    <col min="3100" max="3100" width="12.28515625" style="102" bestFit="1" customWidth="1"/>
    <col min="3101" max="3104" width="6.140625" style="102" bestFit="1" customWidth="1"/>
    <col min="3105" max="3105" width="12.28515625" style="102" bestFit="1" customWidth="1"/>
    <col min="3106" max="3109" width="6.140625" style="102" bestFit="1" customWidth="1"/>
    <col min="3110" max="3110" width="12.28515625" style="102" bestFit="1" customWidth="1"/>
    <col min="3111" max="3326" width="9.140625" style="102"/>
    <col min="3327" max="3327" width="93.5703125" style="102" customWidth="1"/>
    <col min="3328" max="3330" width="0" style="102" hidden="1" customWidth="1"/>
    <col min="3331" max="3331" width="13.85546875" style="102" customWidth="1"/>
    <col min="3332" max="3332" width="13.5703125" style="102" customWidth="1"/>
    <col min="3333" max="3333" width="12.7109375" style="102" customWidth="1"/>
    <col min="3334" max="3335" width="13.140625" style="102" customWidth="1"/>
    <col min="3336" max="3336" width="12.28515625" style="102" customWidth="1"/>
    <col min="3337" max="3337" width="17.28515625" style="102" customWidth="1"/>
    <col min="3338" max="3338" width="20.28515625" style="102" customWidth="1"/>
    <col min="3339" max="3339" width="14.7109375" style="102" customWidth="1"/>
    <col min="3340" max="3341" width="9.140625" style="102"/>
    <col min="3342" max="3342" width="12.42578125" style="102" customWidth="1"/>
    <col min="3343" max="3345" width="6.140625" style="102" bestFit="1" customWidth="1"/>
    <col min="3346" max="3346" width="11.28515625" style="102" bestFit="1" customWidth="1"/>
    <col min="3347" max="3350" width="6.140625" style="102" bestFit="1" customWidth="1"/>
    <col min="3351" max="3351" width="12.28515625" style="102" bestFit="1" customWidth="1"/>
    <col min="3352" max="3355" width="6.140625" style="102" bestFit="1" customWidth="1"/>
    <col min="3356" max="3356" width="12.28515625" style="102" bestFit="1" customWidth="1"/>
    <col min="3357" max="3360" width="6.140625" style="102" bestFit="1" customWidth="1"/>
    <col min="3361" max="3361" width="12.28515625" style="102" bestFit="1" customWidth="1"/>
    <col min="3362" max="3365" width="6.140625" style="102" bestFit="1" customWidth="1"/>
    <col min="3366" max="3366" width="12.28515625" style="102" bestFit="1" customWidth="1"/>
    <col min="3367" max="3582" width="9.140625" style="102"/>
    <col min="3583" max="3583" width="93.5703125" style="102" customWidth="1"/>
    <col min="3584" max="3586" width="0" style="102" hidden="1" customWidth="1"/>
    <col min="3587" max="3587" width="13.85546875" style="102" customWidth="1"/>
    <col min="3588" max="3588" width="13.5703125" style="102" customWidth="1"/>
    <col min="3589" max="3589" width="12.7109375" style="102" customWidth="1"/>
    <col min="3590" max="3591" width="13.140625" style="102" customWidth="1"/>
    <col min="3592" max="3592" width="12.28515625" style="102" customWidth="1"/>
    <col min="3593" max="3593" width="17.28515625" style="102" customWidth="1"/>
    <col min="3594" max="3594" width="20.28515625" style="102" customWidth="1"/>
    <col min="3595" max="3595" width="14.7109375" style="102" customWidth="1"/>
    <col min="3596" max="3597" width="9.140625" style="102"/>
    <col min="3598" max="3598" width="12.42578125" style="102" customWidth="1"/>
    <col min="3599" max="3601" width="6.140625" style="102" bestFit="1" customWidth="1"/>
    <col min="3602" max="3602" width="11.28515625" style="102" bestFit="1" customWidth="1"/>
    <col min="3603" max="3606" width="6.140625" style="102" bestFit="1" customWidth="1"/>
    <col min="3607" max="3607" width="12.28515625" style="102" bestFit="1" customWidth="1"/>
    <col min="3608" max="3611" width="6.140625" style="102" bestFit="1" customWidth="1"/>
    <col min="3612" max="3612" width="12.28515625" style="102" bestFit="1" customWidth="1"/>
    <col min="3613" max="3616" width="6.140625" style="102" bestFit="1" customWidth="1"/>
    <col min="3617" max="3617" width="12.28515625" style="102" bestFit="1" customWidth="1"/>
    <col min="3618" max="3621" width="6.140625" style="102" bestFit="1" customWidth="1"/>
    <col min="3622" max="3622" width="12.28515625" style="102" bestFit="1" customWidth="1"/>
    <col min="3623" max="3838" width="9.140625" style="102"/>
    <col min="3839" max="3839" width="93.5703125" style="102" customWidth="1"/>
    <col min="3840" max="3842" width="0" style="102" hidden="1" customWidth="1"/>
    <col min="3843" max="3843" width="13.85546875" style="102" customWidth="1"/>
    <col min="3844" max="3844" width="13.5703125" style="102" customWidth="1"/>
    <col min="3845" max="3845" width="12.7109375" style="102" customWidth="1"/>
    <col min="3846" max="3847" width="13.140625" style="102" customWidth="1"/>
    <col min="3848" max="3848" width="12.28515625" style="102" customWidth="1"/>
    <col min="3849" max="3849" width="17.28515625" style="102" customWidth="1"/>
    <col min="3850" max="3850" width="20.28515625" style="102" customWidth="1"/>
    <col min="3851" max="3851" width="14.7109375" style="102" customWidth="1"/>
    <col min="3852" max="3853" width="9.140625" style="102"/>
    <col min="3854" max="3854" width="12.42578125" style="102" customWidth="1"/>
    <col min="3855" max="3857" width="6.140625" style="102" bestFit="1" customWidth="1"/>
    <col min="3858" max="3858" width="11.28515625" style="102" bestFit="1" customWidth="1"/>
    <col min="3859" max="3862" width="6.140625" style="102" bestFit="1" customWidth="1"/>
    <col min="3863" max="3863" width="12.28515625" style="102" bestFit="1" customWidth="1"/>
    <col min="3864" max="3867" width="6.140625" style="102" bestFit="1" customWidth="1"/>
    <col min="3868" max="3868" width="12.28515625" style="102" bestFit="1" customWidth="1"/>
    <col min="3869" max="3872" width="6.140625" style="102" bestFit="1" customWidth="1"/>
    <col min="3873" max="3873" width="12.28515625" style="102" bestFit="1" customWidth="1"/>
    <col min="3874" max="3877" width="6.140625" style="102" bestFit="1" customWidth="1"/>
    <col min="3878" max="3878" width="12.28515625" style="102" bestFit="1" customWidth="1"/>
    <col min="3879" max="4094" width="9.140625" style="102"/>
    <col min="4095" max="4095" width="93.5703125" style="102" customWidth="1"/>
    <col min="4096" max="4098" width="0" style="102" hidden="1" customWidth="1"/>
    <col min="4099" max="4099" width="13.85546875" style="102" customWidth="1"/>
    <col min="4100" max="4100" width="13.5703125" style="102" customWidth="1"/>
    <col min="4101" max="4101" width="12.7109375" style="102" customWidth="1"/>
    <col min="4102" max="4103" width="13.140625" style="102" customWidth="1"/>
    <col min="4104" max="4104" width="12.28515625" style="102" customWidth="1"/>
    <col min="4105" max="4105" width="17.28515625" style="102" customWidth="1"/>
    <col min="4106" max="4106" width="20.28515625" style="102" customWidth="1"/>
    <col min="4107" max="4107" width="14.7109375" style="102" customWidth="1"/>
    <col min="4108" max="4109" width="9.140625" style="102"/>
    <col min="4110" max="4110" width="12.42578125" style="102" customWidth="1"/>
    <col min="4111" max="4113" width="6.140625" style="102" bestFit="1" customWidth="1"/>
    <col min="4114" max="4114" width="11.28515625" style="102" bestFit="1" customWidth="1"/>
    <col min="4115" max="4118" width="6.140625" style="102" bestFit="1" customWidth="1"/>
    <col min="4119" max="4119" width="12.28515625" style="102" bestFit="1" customWidth="1"/>
    <col min="4120" max="4123" width="6.140625" style="102" bestFit="1" customWidth="1"/>
    <col min="4124" max="4124" width="12.28515625" style="102" bestFit="1" customWidth="1"/>
    <col min="4125" max="4128" width="6.140625" style="102" bestFit="1" customWidth="1"/>
    <col min="4129" max="4129" width="12.28515625" style="102" bestFit="1" customWidth="1"/>
    <col min="4130" max="4133" width="6.140625" style="102" bestFit="1" customWidth="1"/>
    <col min="4134" max="4134" width="12.28515625" style="102" bestFit="1" customWidth="1"/>
    <col min="4135" max="4350" width="9.140625" style="102"/>
    <col min="4351" max="4351" width="93.5703125" style="102" customWidth="1"/>
    <col min="4352" max="4354" width="0" style="102" hidden="1" customWidth="1"/>
    <col min="4355" max="4355" width="13.85546875" style="102" customWidth="1"/>
    <col min="4356" max="4356" width="13.5703125" style="102" customWidth="1"/>
    <col min="4357" max="4357" width="12.7109375" style="102" customWidth="1"/>
    <col min="4358" max="4359" width="13.140625" style="102" customWidth="1"/>
    <col min="4360" max="4360" width="12.28515625" style="102" customWidth="1"/>
    <col min="4361" max="4361" width="17.28515625" style="102" customWidth="1"/>
    <col min="4362" max="4362" width="20.28515625" style="102" customWidth="1"/>
    <col min="4363" max="4363" width="14.7109375" style="102" customWidth="1"/>
    <col min="4364" max="4365" width="9.140625" style="102"/>
    <col min="4366" max="4366" width="12.42578125" style="102" customWidth="1"/>
    <col min="4367" max="4369" width="6.140625" style="102" bestFit="1" customWidth="1"/>
    <col min="4370" max="4370" width="11.28515625" style="102" bestFit="1" customWidth="1"/>
    <col min="4371" max="4374" width="6.140625" style="102" bestFit="1" customWidth="1"/>
    <col min="4375" max="4375" width="12.28515625" style="102" bestFit="1" customWidth="1"/>
    <col min="4376" max="4379" width="6.140625" style="102" bestFit="1" customWidth="1"/>
    <col min="4380" max="4380" width="12.28515625" style="102" bestFit="1" customWidth="1"/>
    <col min="4381" max="4384" width="6.140625" style="102" bestFit="1" customWidth="1"/>
    <col min="4385" max="4385" width="12.28515625" style="102" bestFit="1" customWidth="1"/>
    <col min="4386" max="4389" width="6.140625" style="102" bestFit="1" customWidth="1"/>
    <col min="4390" max="4390" width="12.28515625" style="102" bestFit="1" customWidth="1"/>
    <col min="4391" max="4606" width="9.140625" style="102"/>
    <col min="4607" max="4607" width="93.5703125" style="102" customWidth="1"/>
    <col min="4608" max="4610" width="0" style="102" hidden="1" customWidth="1"/>
    <col min="4611" max="4611" width="13.85546875" style="102" customWidth="1"/>
    <col min="4612" max="4612" width="13.5703125" style="102" customWidth="1"/>
    <col min="4613" max="4613" width="12.7109375" style="102" customWidth="1"/>
    <col min="4614" max="4615" width="13.140625" style="102" customWidth="1"/>
    <col min="4616" max="4616" width="12.28515625" style="102" customWidth="1"/>
    <col min="4617" max="4617" width="17.28515625" style="102" customWidth="1"/>
    <col min="4618" max="4618" width="20.28515625" style="102" customWidth="1"/>
    <col min="4619" max="4619" width="14.7109375" style="102" customWidth="1"/>
    <col min="4620" max="4621" width="9.140625" style="102"/>
    <col min="4622" max="4622" width="12.42578125" style="102" customWidth="1"/>
    <col min="4623" max="4625" width="6.140625" style="102" bestFit="1" customWidth="1"/>
    <col min="4626" max="4626" width="11.28515625" style="102" bestFit="1" customWidth="1"/>
    <col min="4627" max="4630" width="6.140625" style="102" bestFit="1" customWidth="1"/>
    <col min="4631" max="4631" width="12.28515625" style="102" bestFit="1" customWidth="1"/>
    <col min="4632" max="4635" width="6.140625" style="102" bestFit="1" customWidth="1"/>
    <col min="4636" max="4636" width="12.28515625" style="102" bestFit="1" customWidth="1"/>
    <col min="4637" max="4640" width="6.140625" style="102" bestFit="1" customWidth="1"/>
    <col min="4641" max="4641" width="12.28515625" style="102" bestFit="1" customWidth="1"/>
    <col min="4642" max="4645" width="6.140625" style="102" bestFit="1" customWidth="1"/>
    <col min="4646" max="4646" width="12.28515625" style="102" bestFit="1" customWidth="1"/>
    <col min="4647" max="4862" width="9.140625" style="102"/>
    <col min="4863" max="4863" width="93.5703125" style="102" customWidth="1"/>
    <col min="4864" max="4866" width="0" style="102" hidden="1" customWidth="1"/>
    <col min="4867" max="4867" width="13.85546875" style="102" customWidth="1"/>
    <col min="4868" max="4868" width="13.5703125" style="102" customWidth="1"/>
    <col min="4869" max="4869" width="12.7109375" style="102" customWidth="1"/>
    <col min="4870" max="4871" width="13.140625" style="102" customWidth="1"/>
    <col min="4872" max="4872" width="12.28515625" style="102" customWidth="1"/>
    <col min="4873" max="4873" width="17.28515625" style="102" customWidth="1"/>
    <col min="4874" max="4874" width="20.28515625" style="102" customWidth="1"/>
    <col min="4875" max="4875" width="14.7109375" style="102" customWidth="1"/>
    <col min="4876" max="4877" width="9.140625" style="102"/>
    <col min="4878" max="4878" width="12.42578125" style="102" customWidth="1"/>
    <col min="4879" max="4881" width="6.140625" style="102" bestFit="1" customWidth="1"/>
    <col min="4882" max="4882" width="11.28515625" style="102" bestFit="1" customWidth="1"/>
    <col min="4883" max="4886" width="6.140625" style="102" bestFit="1" customWidth="1"/>
    <col min="4887" max="4887" width="12.28515625" style="102" bestFit="1" customWidth="1"/>
    <col min="4888" max="4891" width="6.140625" style="102" bestFit="1" customWidth="1"/>
    <col min="4892" max="4892" width="12.28515625" style="102" bestFit="1" customWidth="1"/>
    <col min="4893" max="4896" width="6.140625" style="102" bestFit="1" customWidth="1"/>
    <col min="4897" max="4897" width="12.28515625" style="102" bestFit="1" customWidth="1"/>
    <col min="4898" max="4901" width="6.140625" style="102" bestFit="1" customWidth="1"/>
    <col min="4902" max="4902" width="12.28515625" style="102" bestFit="1" customWidth="1"/>
    <col min="4903" max="5118" width="9.140625" style="102"/>
    <col min="5119" max="5119" width="93.5703125" style="102" customWidth="1"/>
    <col min="5120" max="5122" width="0" style="102" hidden="1" customWidth="1"/>
    <col min="5123" max="5123" width="13.85546875" style="102" customWidth="1"/>
    <col min="5124" max="5124" width="13.5703125" style="102" customWidth="1"/>
    <col min="5125" max="5125" width="12.7109375" style="102" customWidth="1"/>
    <col min="5126" max="5127" width="13.140625" style="102" customWidth="1"/>
    <col min="5128" max="5128" width="12.28515625" style="102" customWidth="1"/>
    <col min="5129" max="5129" width="17.28515625" style="102" customWidth="1"/>
    <col min="5130" max="5130" width="20.28515625" style="102" customWidth="1"/>
    <col min="5131" max="5131" width="14.7109375" style="102" customWidth="1"/>
    <col min="5132" max="5133" width="9.140625" style="102"/>
    <col min="5134" max="5134" width="12.42578125" style="102" customWidth="1"/>
    <col min="5135" max="5137" width="6.140625" style="102" bestFit="1" customWidth="1"/>
    <col min="5138" max="5138" width="11.28515625" style="102" bestFit="1" customWidth="1"/>
    <col min="5139" max="5142" width="6.140625" style="102" bestFit="1" customWidth="1"/>
    <col min="5143" max="5143" width="12.28515625" style="102" bestFit="1" customWidth="1"/>
    <col min="5144" max="5147" width="6.140625" style="102" bestFit="1" customWidth="1"/>
    <col min="5148" max="5148" width="12.28515625" style="102" bestFit="1" customWidth="1"/>
    <col min="5149" max="5152" width="6.140625" style="102" bestFit="1" customWidth="1"/>
    <col min="5153" max="5153" width="12.28515625" style="102" bestFit="1" customWidth="1"/>
    <col min="5154" max="5157" width="6.140625" style="102" bestFit="1" customWidth="1"/>
    <col min="5158" max="5158" width="12.28515625" style="102" bestFit="1" customWidth="1"/>
    <col min="5159" max="5374" width="9.140625" style="102"/>
    <col min="5375" max="5375" width="93.5703125" style="102" customWidth="1"/>
    <col min="5376" max="5378" width="0" style="102" hidden="1" customWidth="1"/>
    <col min="5379" max="5379" width="13.85546875" style="102" customWidth="1"/>
    <col min="5380" max="5380" width="13.5703125" style="102" customWidth="1"/>
    <col min="5381" max="5381" width="12.7109375" style="102" customWidth="1"/>
    <col min="5382" max="5383" width="13.140625" style="102" customWidth="1"/>
    <col min="5384" max="5384" width="12.28515625" style="102" customWidth="1"/>
    <col min="5385" max="5385" width="17.28515625" style="102" customWidth="1"/>
    <col min="5386" max="5386" width="20.28515625" style="102" customWidth="1"/>
    <col min="5387" max="5387" width="14.7109375" style="102" customWidth="1"/>
    <col min="5388" max="5389" width="9.140625" style="102"/>
    <col min="5390" max="5390" width="12.42578125" style="102" customWidth="1"/>
    <col min="5391" max="5393" width="6.140625" style="102" bestFit="1" customWidth="1"/>
    <col min="5394" max="5394" width="11.28515625" style="102" bestFit="1" customWidth="1"/>
    <col min="5395" max="5398" width="6.140625" style="102" bestFit="1" customWidth="1"/>
    <col min="5399" max="5399" width="12.28515625" style="102" bestFit="1" customWidth="1"/>
    <col min="5400" max="5403" width="6.140625" style="102" bestFit="1" customWidth="1"/>
    <col min="5404" max="5404" width="12.28515625" style="102" bestFit="1" customWidth="1"/>
    <col min="5405" max="5408" width="6.140625" style="102" bestFit="1" customWidth="1"/>
    <col min="5409" max="5409" width="12.28515625" style="102" bestFit="1" customWidth="1"/>
    <col min="5410" max="5413" width="6.140625" style="102" bestFit="1" customWidth="1"/>
    <col min="5414" max="5414" width="12.28515625" style="102" bestFit="1" customWidth="1"/>
    <col min="5415" max="5630" width="9.140625" style="102"/>
    <col min="5631" max="5631" width="93.5703125" style="102" customWidth="1"/>
    <col min="5632" max="5634" width="0" style="102" hidden="1" customWidth="1"/>
    <col min="5635" max="5635" width="13.85546875" style="102" customWidth="1"/>
    <col min="5636" max="5636" width="13.5703125" style="102" customWidth="1"/>
    <col min="5637" max="5637" width="12.7109375" style="102" customWidth="1"/>
    <col min="5638" max="5639" width="13.140625" style="102" customWidth="1"/>
    <col min="5640" max="5640" width="12.28515625" style="102" customWidth="1"/>
    <col min="5641" max="5641" width="17.28515625" style="102" customWidth="1"/>
    <col min="5642" max="5642" width="20.28515625" style="102" customWidth="1"/>
    <col min="5643" max="5643" width="14.7109375" style="102" customWidth="1"/>
    <col min="5644" max="5645" width="9.140625" style="102"/>
    <col min="5646" max="5646" width="12.42578125" style="102" customWidth="1"/>
    <col min="5647" max="5649" width="6.140625" style="102" bestFit="1" customWidth="1"/>
    <col min="5650" max="5650" width="11.28515625" style="102" bestFit="1" customWidth="1"/>
    <col min="5651" max="5654" width="6.140625" style="102" bestFit="1" customWidth="1"/>
    <col min="5655" max="5655" width="12.28515625" style="102" bestFit="1" customWidth="1"/>
    <col min="5656" max="5659" width="6.140625" style="102" bestFit="1" customWidth="1"/>
    <col min="5660" max="5660" width="12.28515625" style="102" bestFit="1" customWidth="1"/>
    <col min="5661" max="5664" width="6.140625" style="102" bestFit="1" customWidth="1"/>
    <col min="5665" max="5665" width="12.28515625" style="102" bestFit="1" customWidth="1"/>
    <col min="5666" max="5669" width="6.140625" style="102" bestFit="1" customWidth="1"/>
    <col min="5670" max="5670" width="12.28515625" style="102" bestFit="1" customWidth="1"/>
    <col min="5671" max="5886" width="9.140625" style="102"/>
    <col min="5887" max="5887" width="93.5703125" style="102" customWidth="1"/>
    <col min="5888" max="5890" width="0" style="102" hidden="1" customWidth="1"/>
    <col min="5891" max="5891" width="13.85546875" style="102" customWidth="1"/>
    <col min="5892" max="5892" width="13.5703125" style="102" customWidth="1"/>
    <col min="5893" max="5893" width="12.7109375" style="102" customWidth="1"/>
    <col min="5894" max="5895" width="13.140625" style="102" customWidth="1"/>
    <col min="5896" max="5896" width="12.28515625" style="102" customWidth="1"/>
    <col min="5897" max="5897" width="17.28515625" style="102" customWidth="1"/>
    <col min="5898" max="5898" width="20.28515625" style="102" customWidth="1"/>
    <col min="5899" max="5899" width="14.7109375" style="102" customWidth="1"/>
    <col min="5900" max="5901" width="9.140625" style="102"/>
    <col min="5902" max="5902" width="12.42578125" style="102" customWidth="1"/>
    <col min="5903" max="5905" width="6.140625" style="102" bestFit="1" customWidth="1"/>
    <col min="5906" max="5906" width="11.28515625" style="102" bestFit="1" customWidth="1"/>
    <col min="5907" max="5910" width="6.140625" style="102" bestFit="1" customWidth="1"/>
    <col min="5911" max="5911" width="12.28515625" style="102" bestFit="1" customWidth="1"/>
    <col min="5912" max="5915" width="6.140625" style="102" bestFit="1" customWidth="1"/>
    <col min="5916" max="5916" width="12.28515625" style="102" bestFit="1" customWidth="1"/>
    <col min="5917" max="5920" width="6.140625" style="102" bestFit="1" customWidth="1"/>
    <col min="5921" max="5921" width="12.28515625" style="102" bestFit="1" customWidth="1"/>
    <col min="5922" max="5925" width="6.140625" style="102" bestFit="1" customWidth="1"/>
    <col min="5926" max="5926" width="12.28515625" style="102" bestFit="1" customWidth="1"/>
    <col min="5927" max="6142" width="9.140625" style="102"/>
    <col min="6143" max="6143" width="93.5703125" style="102" customWidth="1"/>
    <col min="6144" max="6146" width="0" style="102" hidden="1" customWidth="1"/>
    <col min="6147" max="6147" width="13.85546875" style="102" customWidth="1"/>
    <col min="6148" max="6148" width="13.5703125" style="102" customWidth="1"/>
    <col min="6149" max="6149" width="12.7109375" style="102" customWidth="1"/>
    <col min="6150" max="6151" width="13.140625" style="102" customWidth="1"/>
    <col min="6152" max="6152" width="12.28515625" style="102" customWidth="1"/>
    <col min="6153" max="6153" width="17.28515625" style="102" customWidth="1"/>
    <col min="6154" max="6154" width="20.28515625" style="102" customWidth="1"/>
    <col min="6155" max="6155" width="14.7109375" style="102" customWidth="1"/>
    <col min="6156" max="6157" width="9.140625" style="102"/>
    <col min="6158" max="6158" width="12.42578125" style="102" customWidth="1"/>
    <col min="6159" max="6161" width="6.140625" style="102" bestFit="1" customWidth="1"/>
    <col min="6162" max="6162" width="11.28515625" style="102" bestFit="1" customWidth="1"/>
    <col min="6163" max="6166" width="6.140625" style="102" bestFit="1" customWidth="1"/>
    <col min="6167" max="6167" width="12.28515625" style="102" bestFit="1" customWidth="1"/>
    <col min="6168" max="6171" width="6.140625" style="102" bestFit="1" customWidth="1"/>
    <col min="6172" max="6172" width="12.28515625" style="102" bestFit="1" customWidth="1"/>
    <col min="6173" max="6176" width="6.140625" style="102" bestFit="1" customWidth="1"/>
    <col min="6177" max="6177" width="12.28515625" style="102" bestFit="1" customWidth="1"/>
    <col min="6178" max="6181" width="6.140625" style="102" bestFit="1" customWidth="1"/>
    <col min="6182" max="6182" width="12.28515625" style="102" bestFit="1" customWidth="1"/>
    <col min="6183" max="6398" width="9.140625" style="102"/>
    <col min="6399" max="6399" width="93.5703125" style="102" customWidth="1"/>
    <col min="6400" max="6402" width="0" style="102" hidden="1" customWidth="1"/>
    <col min="6403" max="6403" width="13.85546875" style="102" customWidth="1"/>
    <col min="6404" max="6404" width="13.5703125" style="102" customWidth="1"/>
    <col min="6405" max="6405" width="12.7109375" style="102" customWidth="1"/>
    <col min="6406" max="6407" width="13.140625" style="102" customWidth="1"/>
    <col min="6408" max="6408" width="12.28515625" style="102" customWidth="1"/>
    <col min="6409" max="6409" width="17.28515625" style="102" customWidth="1"/>
    <col min="6410" max="6410" width="20.28515625" style="102" customWidth="1"/>
    <col min="6411" max="6411" width="14.7109375" style="102" customWidth="1"/>
    <col min="6412" max="6413" width="9.140625" style="102"/>
    <col min="6414" max="6414" width="12.42578125" style="102" customWidth="1"/>
    <col min="6415" max="6417" width="6.140625" style="102" bestFit="1" customWidth="1"/>
    <col min="6418" max="6418" width="11.28515625" style="102" bestFit="1" customWidth="1"/>
    <col min="6419" max="6422" width="6.140625" style="102" bestFit="1" customWidth="1"/>
    <col min="6423" max="6423" width="12.28515625" style="102" bestFit="1" customWidth="1"/>
    <col min="6424" max="6427" width="6.140625" style="102" bestFit="1" customWidth="1"/>
    <col min="6428" max="6428" width="12.28515625" style="102" bestFit="1" customWidth="1"/>
    <col min="6429" max="6432" width="6.140625" style="102" bestFit="1" customWidth="1"/>
    <col min="6433" max="6433" width="12.28515625" style="102" bestFit="1" customWidth="1"/>
    <col min="6434" max="6437" width="6.140625" style="102" bestFit="1" customWidth="1"/>
    <col min="6438" max="6438" width="12.28515625" style="102" bestFit="1" customWidth="1"/>
    <col min="6439" max="6654" width="9.140625" style="102"/>
    <col min="6655" max="6655" width="93.5703125" style="102" customWidth="1"/>
    <col min="6656" max="6658" width="0" style="102" hidden="1" customWidth="1"/>
    <col min="6659" max="6659" width="13.85546875" style="102" customWidth="1"/>
    <col min="6660" max="6660" width="13.5703125" style="102" customWidth="1"/>
    <col min="6661" max="6661" width="12.7109375" style="102" customWidth="1"/>
    <col min="6662" max="6663" width="13.140625" style="102" customWidth="1"/>
    <col min="6664" max="6664" width="12.28515625" style="102" customWidth="1"/>
    <col min="6665" max="6665" width="17.28515625" style="102" customWidth="1"/>
    <col min="6666" max="6666" width="20.28515625" style="102" customWidth="1"/>
    <col min="6667" max="6667" width="14.7109375" style="102" customWidth="1"/>
    <col min="6668" max="6669" width="9.140625" style="102"/>
    <col min="6670" max="6670" width="12.42578125" style="102" customWidth="1"/>
    <col min="6671" max="6673" width="6.140625" style="102" bestFit="1" customWidth="1"/>
    <col min="6674" max="6674" width="11.28515625" style="102" bestFit="1" customWidth="1"/>
    <col min="6675" max="6678" width="6.140625" style="102" bestFit="1" customWidth="1"/>
    <col min="6679" max="6679" width="12.28515625" style="102" bestFit="1" customWidth="1"/>
    <col min="6680" max="6683" width="6.140625" style="102" bestFit="1" customWidth="1"/>
    <col min="6684" max="6684" width="12.28515625" style="102" bestFit="1" customWidth="1"/>
    <col min="6685" max="6688" width="6.140625" style="102" bestFit="1" customWidth="1"/>
    <col min="6689" max="6689" width="12.28515625" style="102" bestFit="1" customWidth="1"/>
    <col min="6690" max="6693" width="6.140625" style="102" bestFit="1" customWidth="1"/>
    <col min="6694" max="6694" width="12.28515625" style="102" bestFit="1" customWidth="1"/>
    <col min="6695" max="6910" width="9.140625" style="102"/>
    <col min="6911" max="6911" width="93.5703125" style="102" customWidth="1"/>
    <col min="6912" max="6914" width="0" style="102" hidden="1" customWidth="1"/>
    <col min="6915" max="6915" width="13.85546875" style="102" customWidth="1"/>
    <col min="6916" max="6916" width="13.5703125" style="102" customWidth="1"/>
    <col min="6917" max="6917" width="12.7109375" style="102" customWidth="1"/>
    <col min="6918" max="6919" width="13.140625" style="102" customWidth="1"/>
    <col min="6920" max="6920" width="12.28515625" style="102" customWidth="1"/>
    <col min="6921" max="6921" width="17.28515625" style="102" customWidth="1"/>
    <col min="6922" max="6922" width="20.28515625" style="102" customWidth="1"/>
    <col min="6923" max="6923" width="14.7109375" style="102" customWidth="1"/>
    <col min="6924" max="6925" width="9.140625" style="102"/>
    <col min="6926" max="6926" width="12.42578125" style="102" customWidth="1"/>
    <col min="6927" max="6929" width="6.140625" style="102" bestFit="1" customWidth="1"/>
    <col min="6930" max="6930" width="11.28515625" style="102" bestFit="1" customWidth="1"/>
    <col min="6931" max="6934" width="6.140625" style="102" bestFit="1" customWidth="1"/>
    <col min="6935" max="6935" width="12.28515625" style="102" bestFit="1" customWidth="1"/>
    <col min="6936" max="6939" width="6.140625" style="102" bestFit="1" customWidth="1"/>
    <col min="6940" max="6940" width="12.28515625" style="102" bestFit="1" customWidth="1"/>
    <col min="6941" max="6944" width="6.140625" style="102" bestFit="1" customWidth="1"/>
    <col min="6945" max="6945" width="12.28515625" style="102" bestFit="1" customWidth="1"/>
    <col min="6946" max="6949" width="6.140625" style="102" bestFit="1" customWidth="1"/>
    <col min="6950" max="6950" width="12.28515625" style="102" bestFit="1" customWidth="1"/>
    <col min="6951" max="7166" width="9.140625" style="102"/>
    <col min="7167" max="7167" width="93.5703125" style="102" customWidth="1"/>
    <col min="7168" max="7170" width="0" style="102" hidden="1" customWidth="1"/>
    <col min="7171" max="7171" width="13.85546875" style="102" customWidth="1"/>
    <col min="7172" max="7172" width="13.5703125" style="102" customWidth="1"/>
    <col min="7173" max="7173" width="12.7109375" style="102" customWidth="1"/>
    <col min="7174" max="7175" width="13.140625" style="102" customWidth="1"/>
    <col min="7176" max="7176" width="12.28515625" style="102" customWidth="1"/>
    <col min="7177" max="7177" width="17.28515625" style="102" customWidth="1"/>
    <col min="7178" max="7178" width="20.28515625" style="102" customWidth="1"/>
    <col min="7179" max="7179" width="14.7109375" style="102" customWidth="1"/>
    <col min="7180" max="7181" width="9.140625" style="102"/>
    <col min="7182" max="7182" width="12.42578125" style="102" customWidth="1"/>
    <col min="7183" max="7185" width="6.140625" style="102" bestFit="1" customWidth="1"/>
    <col min="7186" max="7186" width="11.28515625" style="102" bestFit="1" customWidth="1"/>
    <col min="7187" max="7190" width="6.140625" style="102" bestFit="1" customWidth="1"/>
    <col min="7191" max="7191" width="12.28515625" style="102" bestFit="1" customWidth="1"/>
    <col min="7192" max="7195" width="6.140625" style="102" bestFit="1" customWidth="1"/>
    <col min="7196" max="7196" width="12.28515625" style="102" bestFit="1" customWidth="1"/>
    <col min="7197" max="7200" width="6.140625" style="102" bestFit="1" customWidth="1"/>
    <col min="7201" max="7201" width="12.28515625" style="102" bestFit="1" customWidth="1"/>
    <col min="7202" max="7205" width="6.140625" style="102" bestFit="1" customWidth="1"/>
    <col min="7206" max="7206" width="12.28515625" style="102" bestFit="1" customWidth="1"/>
    <col min="7207" max="7422" width="9.140625" style="102"/>
    <col min="7423" max="7423" width="93.5703125" style="102" customWidth="1"/>
    <col min="7424" max="7426" width="0" style="102" hidden="1" customWidth="1"/>
    <col min="7427" max="7427" width="13.85546875" style="102" customWidth="1"/>
    <col min="7428" max="7428" width="13.5703125" style="102" customWidth="1"/>
    <col min="7429" max="7429" width="12.7109375" style="102" customWidth="1"/>
    <col min="7430" max="7431" width="13.140625" style="102" customWidth="1"/>
    <col min="7432" max="7432" width="12.28515625" style="102" customWidth="1"/>
    <col min="7433" max="7433" width="17.28515625" style="102" customWidth="1"/>
    <col min="7434" max="7434" width="20.28515625" style="102" customWidth="1"/>
    <col min="7435" max="7435" width="14.7109375" style="102" customWidth="1"/>
    <col min="7436" max="7437" width="9.140625" style="102"/>
    <col min="7438" max="7438" width="12.42578125" style="102" customWidth="1"/>
    <col min="7439" max="7441" width="6.140625" style="102" bestFit="1" customWidth="1"/>
    <col min="7442" max="7442" width="11.28515625" style="102" bestFit="1" customWidth="1"/>
    <col min="7443" max="7446" width="6.140625" style="102" bestFit="1" customWidth="1"/>
    <col min="7447" max="7447" width="12.28515625" style="102" bestFit="1" customWidth="1"/>
    <col min="7448" max="7451" width="6.140625" style="102" bestFit="1" customWidth="1"/>
    <col min="7452" max="7452" width="12.28515625" style="102" bestFit="1" customWidth="1"/>
    <col min="7453" max="7456" width="6.140625" style="102" bestFit="1" customWidth="1"/>
    <col min="7457" max="7457" width="12.28515625" style="102" bestFit="1" customWidth="1"/>
    <col min="7458" max="7461" width="6.140625" style="102" bestFit="1" customWidth="1"/>
    <col min="7462" max="7462" width="12.28515625" style="102" bestFit="1" customWidth="1"/>
    <col min="7463" max="7678" width="9.140625" style="102"/>
    <col min="7679" max="7679" width="93.5703125" style="102" customWidth="1"/>
    <col min="7680" max="7682" width="0" style="102" hidden="1" customWidth="1"/>
    <col min="7683" max="7683" width="13.85546875" style="102" customWidth="1"/>
    <col min="7684" max="7684" width="13.5703125" style="102" customWidth="1"/>
    <col min="7685" max="7685" width="12.7109375" style="102" customWidth="1"/>
    <col min="7686" max="7687" width="13.140625" style="102" customWidth="1"/>
    <col min="7688" max="7688" width="12.28515625" style="102" customWidth="1"/>
    <col min="7689" max="7689" width="17.28515625" style="102" customWidth="1"/>
    <col min="7690" max="7690" width="20.28515625" style="102" customWidth="1"/>
    <col min="7691" max="7691" width="14.7109375" style="102" customWidth="1"/>
    <col min="7692" max="7693" width="9.140625" style="102"/>
    <col min="7694" max="7694" width="12.42578125" style="102" customWidth="1"/>
    <col min="7695" max="7697" width="6.140625" style="102" bestFit="1" customWidth="1"/>
    <col min="7698" max="7698" width="11.28515625" style="102" bestFit="1" customWidth="1"/>
    <col min="7699" max="7702" width="6.140625" style="102" bestFit="1" customWidth="1"/>
    <col min="7703" max="7703" width="12.28515625" style="102" bestFit="1" customWidth="1"/>
    <col min="7704" max="7707" width="6.140625" style="102" bestFit="1" customWidth="1"/>
    <col min="7708" max="7708" width="12.28515625" style="102" bestFit="1" customWidth="1"/>
    <col min="7709" max="7712" width="6.140625" style="102" bestFit="1" customWidth="1"/>
    <col min="7713" max="7713" width="12.28515625" style="102" bestFit="1" customWidth="1"/>
    <col min="7714" max="7717" width="6.140625" style="102" bestFit="1" customWidth="1"/>
    <col min="7718" max="7718" width="12.28515625" style="102" bestFit="1" customWidth="1"/>
    <col min="7719" max="7934" width="9.140625" style="102"/>
    <col min="7935" max="7935" width="93.5703125" style="102" customWidth="1"/>
    <col min="7936" max="7938" width="0" style="102" hidden="1" customWidth="1"/>
    <col min="7939" max="7939" width="13.85546875" style="102" customWidth="1"/>
    <col min="7940" max="7940" width="13.5703125" style="102" customWidth="1"/>
    <col min="7941" max="7941" width="12.7109375" style="102" customWidth="1"/>
    <col min="7942" max="7943" width="13.140625" style="102" customWidth="1"/>
    <col min="7944" max="7944" width="12.28515625" style="102" customWidth="1"/>
    <col min="7945" max="7945" width="17.28515625" style="102" customWidth="1"/>
    <col min="7946" max="7946" width="20.28515625" style="102" customWidth="1"/>
    <col min="7947" max="7947" width="14.7109375" style="102" customWidth="1"/>
    <col min="7948" max="7949" width="9.140625" style="102"/>
    <col min="7950" max="7950" width="12.42578125" style="102" customWidth="1"/>
    <col min="7951" max="7953" width="6.140625" style="102" bestFit="1" customWidth="1"/>
    <col min="7954" max="7954" width="11.28515625" style="102" bestFit="1" customWidth="1"/>
    <col min="7955" max="7958" width="6.140625" style="102" bestFit="1" customWidth="1"/>
    <col min="7959" max="7959" width="12.28515625" style="102" bestFit="1" customWidth="1"/>
    <col min="7960" max="7963" width="6.140625" style="102" bestFit="1" customWidth="1"/>
    <col min="7964" max="7964" width="12.28515625" style="102" bestFit="1" customWidth="1"/>
    <col min="7965" max="7968" width="6.140625" style="102" bestFit="1" customWidth="1"/>
    <col min="7969" max="7969" width="12.28515625" style="102" bestFit="1" customWidth="1"/>
    <col min="7970" max="7973" width="6.140625" style="102" bestFit="1" customWidth="1"/>
    <col min="7974" max="7974" width="12.28515625" style="102" bestFit="1" customWidth="1"/>
    <col min="7975" max="8190" width="9.140625" style="102"/>
    <col min="8191" max="8191" width="93.5703125" style="102" customWidth="1"/>
    <col min="8192" max="8194" width="0" style="102" hidden="1" customWidth="1"/>
    <col min="8195" max="8195" width="13.85546875" style="102" customWidth="1"/>
    <col min="8196" max="8196" width="13.5703125" style="102" customWidth="1"/>
    <col min="8197" max="8197" width="12.7109375" style="102" customWidth="1"/>
    <col min="8198" max="8199" width="13.140625" style="102" customWidth="1"/>
    <col min="8200" max="8200" width="12.28515625" style="102" customWidth="1"/>
    <col min="8201" max="8201" width="17.28515625" style="102" customWidth="1"/>
    <col min="8202" max="8202" width="20.28515625" style="102" customWidth="1"/>
    <col min="8203" max="8203" width="14.7109375" style="102" customWidth="1"/>
    <col min="8204" max="8205" width="9.140625" style="102"/>
    <col min="8206" max="8206" width="12.42578125" style="102" customWidth="1"/>
    <col min="8207" max="8209" width="6.140625" style="102" bestFit="1" customWidth="1"/>
    <col min="8210" max="8210" width="11.28515625" style="102" bestFit="1" customWidth="1"/>
    <col min="8211" max="8214" width="6.140625" style="102" bestFit="1" customWidth="1"/>
    <col min="8215" max="8215" width="12.28515625" style="102" bestFit="1" customWidth="1"/>
    <col min="8216" max="8219" width="6.140625" style="102" bestFit="1" customWidth="1"/>
    <col min="8220" max="8220" width="12.28515625" style="102" bestFit="1" customWidth="1"/>
    <col min="8221" max="8224" width="6.140625" style="102" bestFit="1" customWidth="1"/>
    <col min="8225" max="8225" width="12.28515625" style="102" bestFit="1" customWidth="1"/>
    <col min="8226" max="8229" width="6.140625" style="102" bestFit="1" customWidth="1"/>
    <col min="8230" max="8230" width="12.28515625" style="102" bestFit="1" customWidth="1"/>
    <col min="8231" max="8446" width="9.140625" style="102"/>
    <col min="8447" max="8447" width="93.5703125" style="102" customWidth="1"/>
    <col min="8448" max="8450" width="0" style="102" hidden="1" customWidth="1"/>
    <col min="8451" max="8451" width="13.85546875" style="102" customWidth="1"/>
    <col min="8452" max="8452" width="13.5703125" style="102" customWidth="1"/>
    <col min="8453" max="8453" width="12.7109375" style="102" customWidth="1"/>
    <col min="8454" max="8455" width="13.140625" style="102" customWidth="1"/>
    <col min="8456" max="8456" width="12.28515625" style="102" customWidth="1"/>
    <col min="8457" max="8457" width="17.28515625" style="102" customWidth="1"/>
    <col min="8458" max="8458" width="20.28515625" style="102" customWidth="1"/>
    <col min="8459" max="8459" width="14.7109375" style="102" customWidth="1"/>
    <col min="8460" max="8461" width="9.140625" style="102"/>
    <col min="8462" max="8462" width="12.42578125" style="102" customWidth="1"/>
    <col min="8463" max="8465" width="6.140625" style="102" bestFit="1" customWidth="1"/>
    <col min="8466" max="8466" width="11.28515625" style="102" bestFit="1" customWidth="1"/>
    <col min="8467" max="8470" width="6.140625" style="102" bestFit="1" customWidth="1"/>
    <col min="8471" max="8471" width="12.28515625" style="102" bestFit="1" customWidth="1"/>
    <col min="8472" max="8475" width="6.140625" style="102" bestFit="1" customWidth="1"/>
    <col min="8476" max="8476" width="12.28515625" style="102" bestFit="1" customWidth="1"/>
    <col min="8477" max="8480" width="6.140625" style="102" bestFit="1" customWidth="1"/>
    <col min="8481" max="8481" width="12.28515625" style="102" bestFit="1" customWidth="1"/>
    <col min="8482" max="8485" width="6.140625" style="102" bestFit="1" customWidth="1"/>
    <col min="8486" max="8486" width="12.28515625" style="102" bestFit="1" customWidth="1"/>
    <col min="8487" max="8702" width="9.140625" style="102"/>
    <col min="8703" max="8703" width="93.5703125" style="102" customWidth="1"/>
    <col min="8704" max="8706" width="0" style="102" hidden="1" customWidth="1"/>
    <col min="8707" max="8707" width="13.85546875" style="102" customWidth="1"/>
    <col min="8708" max="8708" width="13.5703125" style="102" customWidth="1"/>
    <col min="8709" max="8709" width="12.7109375" style="102" customWidth="1"/>
    <col min="8710" max="8711" width="13.140625" style="102" customWidth="1"/>
    <col min="8712" max="8712" width="12.28515625" style="102" customWidth="1"/>
    <col min="8713" max="8713" width="17.28515625" style="102" customWidth="1"/>
    <col min="8714" max="8714" width="20.28515625" style="102" customWidth="1"/>
    <col min="8715" max="8715" width="14.7109375" style="102" customWidth="1"/>
    <col min="8716" max="8717" width="9.140625" style="102"/>
    <col min="8718" max="8718" width="12.42578125" style="102" customWidth="1"/>
    <col min="8719" max="8721" width="6.140625" style="102" bestFit="1" customWidth="1"/>
    <col min="8722" max="8722" width="11.28515625" style="102" bestFit="1" customWidth="1"/>
    <col min="8723" max="8726" width="6.140625" style="102" bestFit="1" customWidth="1"/>
    <col min="8727" max="8727" width="12.28515625" style="102" bestFit="1" customWidth="1"/>
    <col min="8728" max="8731" width="6.140625" style="102" bestFit="1" customWidth="1"/>
    <col min="8732" max="8732" width="12.28515625" style="102" bestFit="1" customWidth="1"/>
    <col min="8733" max="8736" width="6.140625" style="102" bestFit="1" customWidth="1"/>
    <col min="8737" max="8737" width="12.28515625" style="102" bestFit="1" customWidth="1"/>
    <col min="8738" max="8741" width="6.140625" style="102" bestFit="1" customWidth="1"/>
    <col min="8742" max="8742" width="12.28515625" style="102" bestFit="1" customWidth="1"/>
    <col min="8743" max="8958" width="9.140625" style="102"/>
    <col min="8959" max="8959" width="93.5703125" style="102" customWidth="1"/>
    <col min="8960" max="8962" width="0" style="102" hidden="1" customWidth="1"/>
    <col min="8963" max="8963" width="13.85546875" style="102" customWidth="1"/>
    <col min="8964" max="8964" width="13.5703125" style="102" customWidth="1"/>
    <col min="8965" max="8965" width="12.7109375" style="102" customWidth="1"/>
    <col min="8966" max="8967" width="13.140625" style="102" customWidth="1"/>
    <col min="8968" max="8968" width="12.28515625" style="102" customWidth="1"/>
    <col min="8969" max="8969" width="17.28515625" style="102" customWidth="1"/>
    <col min="8970" max="8970" width="20.28515625" style="102" customWidth="1"/>
    <col min="8971" max="8971" width="14.7109375" style="102" customWidth="1"/>
    <col min="8972" max="8973" width="9.140625" style="102"/>
    <col min="8974" max="8974" width="12.42578125" style="102" customWidth="1"/>
    <col min="8975" max="8977" width="6.140625" style="102" bestFit="1" customWidth="1"/>
    <col min="8978" max="8978" width="11.28515625" style="102" bestFit="1" customWidth="1"/>
    <col min="8979" max="8982" width="6.140625" style="102" bestFit="1" customWidth="1"/>
    <col min="8983" max="8983" width="12.28515625" style="102" bestFit="1" customWidth="1"/>
    <col min="8984" max="8987" width="6.140625" style="102" bestFit="1" customWidth="1"/>
    <col min="8988" max="8988" width="12.28515625" style="102" bestFit="1" customWidth="1"/>
    <col min="8989" max="8992" width="6.140625" style="102" bestFit="1" customWidth="1"/>
    <col min="8993" max="8993" width="12.28515625" style="102" bestFit="1" customWidth="1"/>
    <col min="8994" max="8997" width="6.140625" style="102" bestFit="1" customWidth="1"/>
    <col min="8998" max="8998" width="12.28515625" style="102" bestFit="1" customWidth="1"/>
    <col min="8999" max="9214" width="9.140625" style="102"/>
    <col min="9215" max="9215" width="93.5703125" style="102" customWidth="1"/>
    <col min="9216" max="9218" width="0" style="102" hidden="1" customWidth="1"/>
    <col min="9219" max="9219" width="13.85546875" style="102" customWidth="1"/>
    <col min="9220" max="9220" width="13.5703125" style="102" customWidth="1"/>
    <col min="9221" max="9221" width="12.7109375" style="102" customWidth="1"/>
    <col min="9222" max="9223" width="13.140625" style="102" customWidth="1"/>
    <col min="9224" max="9224" width="12.28515625" style="102" customWidth="1"/>
    <col min="9225" max="9225" width="17.28515625" style="102" customWidth="1"/>
    <col min="9226" max="9226" width="20.28515625" style="102" customWidth="1"/>
    <col min="9227" max="9227" width="14.7109375" style="102" customWidth="1"/>
    <col min="9228" max="9229" width="9.140625" style="102"/>
    <col min="9230" max="9230" width="12.42578125" style="102" customWidth="1"/>
    <col min="9231" max="9233" width="6.140625" style="102" bestFit="1" customWidth="1"/>
    <col min="9234" max="9234" width="11.28515625" style="102" bestFit="1" customWidth="1"/>
    <col min="9235" max="9238" width="6.140625" style="102" bestFit="1" customWidth="1"/>
    <col min="9239" max="9239" width="12.28515625" style="102" bestFit="1" customWidth="1"/>
    <col min="9240" max="9243" width="6.140625" style="102" bestFit="1" customWidth="1"/>
    <col min="9244" max="9244" width="12.28515625" style="102" bestFit="1" customWidth="1"/>
    <col min="9245" max="9248" width="6.140625" style="102" bestFit="1" customWidth="1"/>
    <col min="9249" max="9249" width="12.28515625" style="102" bestFit="1" customWidth="1"/>
    <col min="9250" max="9253" width="6.140625" style="102" bestFit="1" customWidth="1"/>
    <col min="9254" max="9254" width="12.28515625" style="102" bestFit="1" customWidth="1"/>
    <col min="9255" max="9470" width="9.140625" style="102"/>
    <col min="9471" max="9471" width="93.5703125" style="102" customWidth="1"/>
    <col min="9472" max="9474" width="0" style="102" hidden="1" customWidth="1"/>
    <col min="9475" max="9475" width="13.85546875" style="102" customWidth="1"/>
    <col min="9476" max="9476" width="13.5703125" style="102" customWidth="1"/>
    <col min="9477" max="9477" width="12.7109375" style="102" customWidth="1"/>
    <col min="9478" max="9479" width="13.140625" style="102" customWidth="1"/>
    <col min="9480" max="9480" width="12.28515625" style="102" customWidth="1"/>
    <col min="9481" max="9481" width="17.28515625" style="102" customWidth="1"/>
    <col min="9482" max="9482" width="20.28515625" style="102" customWidth="1"/>
    <col min="9483" max="9483" width="14.7109375" style="102" customWidth="1"/>
    <col min="9484" max="9485" width="9.140625" style="102"/>
    <col min="9486" max="9486" width="12.42578125" style="102" customWidth="1"/>
    <col min="9487" max="9489" width="6.140625" style="102" bestFit="1" customWidth="1"/>
    <col min="9490" max="9490" width="11.28515625" style="102" bestFit="1" customWidth="1"/>
    <col min="9491" max="9494" width="6.140625" style="102" bestFit="1" customWidth="1"/>
    <col min="9495" max="9495" width="12.28515625" style="102" bestFit="1" customWidth="1"/>
    <col min="9496" max="9499" width="6.140625" style="102" bestFit="1" customWidth="1"/>
    <col min="9500" max="9500" width="12.28515625" style="102" bestFit="1" customWidth="1"/>
    <col min="9501" max="9504" width="6.140625" style="102" bestFit="1" customWidth="1"/>
    <col min="9505" max="9505" width="12.28515625" style="102" bestFit="1" customWidth="1"/>
    <col min="9506" max="9509" width="6.140625" style="102" bestFit="1" customWidth="1"/>
    <col min="9510" max="9510" width="12.28515625" style="102" bestFit="1" customWidth="1"/>
    <col min="9511" max="9726" width="9.140625" style="102"/>
    <col min="9727" max="9727" width="93.5703125" style="102" customWidth="1"/>
    <col min="9728" max="9730" width="0" style="102" hidden="1" customWidth="1"/>
    <col min="9731" max="9731" width="13.85546875" style="102" customWidth="1"/>
    <col min="9732" max="9732" width="13.5703125" style="102" customWidth="1"/>
    <col min="9733" max="9733" width="12.7109375" style="102" customWidth="1"/>
    <col min="9734" max="9735" width="13.140625" style="102" customWidth="1"/>
    <col min="9736" max="9736" width="12.28515625" style="102" customWidth="1"/>
    <col min="9737" max="9737" width="17.28515625" style="102" customWidth="1"/>
    <col min="9738" max="9738" width="20.28515625" style="102" customWidth="1"/>
    <col min="9739" max="9739" width="14.7109375" style="102" customWidth="1"/>
    <col min="9740" max="9741" width="9.140625" style="102"/>
    <col min="9742" max="9742" width="12.42578125" style="102" customWidth="1"/>
    <col min="9743" max="9745" width="6.140625" style="102" bestFit="1" customWidth="1"/>
    <col min="9746" max="9746" width="11.28515625" style="102" bestFit="1" customWidth="1"/>
    <col min="9747" max="9750" width="6.140625" style="102" bestFit="1" customWidth="1"/>
    <col min="9751" max="9751" width="12.28515625" style="102" bestFit="1" customWidth="1"/>
    <col min="9752" max="9755" width="6.140625" style="102" bestFit="1" customWidth="1"/>
    <col min="9756" max="9756" width="12.28515625" style="102" bestFit="1" customWidth="1"/>
    <col min="9757" max="9760" width="6.140625" style="102" bestFit="1" customWidth="1"/>
    <col min="9761" max="9761" width="12.28515625" style="102" bestFit="1" customWidth="1"/>
    <col min="9762" max="9765" width="6.140625" style="102" bestFit="1" customWidth="1"/>
    <col min="9766" max="9766" width="12.28515625" style="102" bestFit="1" customWidth="1"/>
    <col min="9767" max="9982" width="9.140625" style="102"/>
    <col min="9983" max="9983" width="93.5703125" style="102" customWidth="1"/>
    <col min="9984" max="9986" width="0" style="102" hidden="1" customWidth="1"/>
    <col min="9987" max="9987" width="13.85546875" style="102" customWidth="1"/>
    <col min="9988" max="9988" width="13.5703125" style="102" customWidth="1"/>
    <col min="9989" max="9989" width="12.7109375" style="102" customWidth="1"/>
    <col min="9990" max="9991" width="13.140625" style="102" customWidth="1"/>
    <col min="9992" max="9992" width="12.28515625" style="102" customWidth="1"/>
    <col min="9993" max="9993" width="17.28515625" style="102" customWidth="1"/>
    <col min="9994" max="9994" width="20.28515625" style="102" customWidth="1"/>
    <col min="9995" max="9995" width="14.7109375" style="102" customWidth="1"/>
    <col min="9996" max="9997" width="9.140625" style="102"/>
    <col min="9998" max="9998" width="12.42578125" style="102" customWidth="1"/>
    <col min="9999" max="10001" width="6.140625" style="102" bestFit="1" customWidth="1"/>
    <col min="10002" max="10002" width="11.28515625" style="102" bestFit="1" customWidth="1"/>
    <col min="10003" max="10006" width="6.140625" style="102" bestFit="1" customWidth="1"/>
    <col min="10007" max="10007" width="12.28515625" style="102" bestFit="1" customWidth="1"/>
    <col min="10008" max="10011" width="6.140625" style="102" bestFit="1" customWidth="1"/>
    <col min="10012" max="10012" width="12.28515625" style="102" bestFit="1" customWidth="1"/>
    <col min="10013" max="10016" width="6.140625" style="102" bestFit="1" customWidth="1"/>
    <col min="10017" max="10017" width="12.28515625" style="102" bestFit="1" customWidth="1"/>
    <col min="10018" max="10021" width="6.140625" style="102" bestFit="1" customWidth="1"/>
    <col min="10022" max="10022" width="12.28515625" style="102" bestFit="1" customWidth="1"/>
    <col min="10023" max="10238" width="9.140625" style="102"/>
    <col min="10239" max="10239" width="93.5703125" style="102" customWidth="1"/>
    <col min="10240" max="10242" width="0" style="102" hidden="1" customWidth="1"/>
    <col min="10243" max="10243" width="13.85546875" style="102" customWidth="1"/>
    <col min="10244" max="10244" width="13.5703125" style="102" customWidth="1"/>
    <col min="10245" max="10245" width="12.7109375" style="102" customWidth="1"/>
    <col min="10246" max="10247" width="13.140625" style="102" customWidth="1"/>
    <col min="10248" max="10248" width="12.28515625" style="102" customWidth="1"/>
    <col min="10249" max="10249" width="17.28515625" style="102" customWidth="1"/>
    <col min="10250" max="10250" width="20.28515625" style="102" customWidth="1"/>
    <col min="10251" max="10251" width="14.7109375" style="102" customWidth="1"/>
    <col min="10252" max="10253" width="9.140625" style="102"/>
    <col min="10254" max="10254" width="12.42578125" style="102" customWidth="1"/>
    <col min="10255" max="10257" width="6.140625" style="102" bestFit="1" customWidth="1"/>
    <col min="10258" max="10258" width="11.28515625" style="102" bestFit="1" customWidth="1"/>
    <col min="10259" max="10262" width="6.140625" style="102" bestFit="1" customWidth="1"/>
    <col min="10263" max="10263" width="12.28515625" style="102" bestFit="1" customWidth="1"/>
    <col min="10264" max="10267" width="6.140625" style="102" bestFit="1" customWidth="1"/>
    <col min="10268" max="10268" width="12.28515625" style="102" bestFit="1" customWidth="1"/>
    <col min="10269" max="10272" width="6.140625" style="102" bestFit="1" customWidth="1"/>
    <col min="10273" max="10273" width="12.28515625" style="102" bestFit="1" customWidth="1"/>
    <col min="10274" max="10277" width="6.140625" style="102" bestFit="1" customWidth="1"/>
    <col min="10278" max="10278" width="12.28515625" style="102" bestFit="1" customWidth="1"/>
    <col min="10279" max="10494" width="9.140625" style="102"/>
    <col min="10495" max="10495" width="93.5703125" style="102" customWidth="1"/>
    <col min="10496" max="10498" width="0" style="102" hidden="1" customWidth="1"/>
    <col min="10499" max="10499" width="13.85546875" style="102" customWidth="1"/>
    <col min="10500" max="10500" width="13.5703125" style="102" customWidth="1"/>
    <col min="10501" max="10501" width="12.7109375" style="102" customWidth="1"/>
    <col min="10502" max="10503" width="13.140625" style="102" customWidth="1"/>
    <col min="10504" max="10504" width="12.28515625" style="102" customWidth="1"/>
    <col min="10505" max="10505" width="17.28515625" style="102" customWidth="1"/>
    <col min="10506" max="10506" width="20.28515625" style="102" customWidth="1"/>
    <col min="10507" max="10507" width="14.7109375" style="102" customWidth="1"/>
    <col min="10508" max="10509" width="9.140625" style="102"/>
    <col min="10510" max="10510" width="12.42578125" style="102" customWidth="1"/>
    <col min="10511" max="10513" width="6.140625" style="102" bestFit="1" customWidth="1"/>
    <col min="10514" max="10514" width="11.28515625" style="102" bestFit="1" customWidth="1"/>
    <col min="10515" max="10518" width="6.140625" style="102" bestFit="1" customWidth="1"/>
    <col min="10519" max="10519" width="12.28515625" style="102" bestFit="1" customWidth="1"/>
    <col min="10520" max="10523" width="6.140625" style="102" bestFit="1" customWidth="1"/>
    <col min="10524" max="10524" width="12.28515625" style="102" bestFit="1" customWidth="1"/>
    <col min="10525" max="10528" width="6.140625" style="102" bestFit="1" customWidth="1"/>
    <col min="10529" max="10529" width="12.28515625" style="102" bestFit="1" customWidth="1"/>
    <col min="10530" max="10533" width="6.140625" style="102" bestFit="1" customWidth="1"/>
    <col min="10534" max="10534" width="12.28515625" style="102" bestFit="1" customWidth="1"/>
    <col min="10535" max="10750" width="9.140625" style="102"/>
    <col min="10751" max="10751" width="93.5703125" style="102" customWidth="1"/>
    <col min="10752" max="10754" width="0" style="102" hidden="1" customWidth="1"/>
    <col min="10755" max="10755" width="13.85546875" style="102" customWidth="1"/>
    <col min="10756" max="10756" width="13.5703125" style="102" customWidth="1"/>
    <col min="10757" max="10757" width="12.7109375" style="102" customWidth="1"/>
    <col min="10758" max="10759" width="13.140625" style="102" customWidth="1"/>
    <col min="10760" max="10760" width="12.28515625" style="102" customWidth="1"/>
    <col min="10761" max="10761" width="17.28515625" style="102" customWidth="1"/>
    <col min="10762" max="10762" width="20.28515625" style="102" customWidth="1"/>
    <col min="10763" max="10763" width="14.7109375" style="102" customWidth="1"/>
    <col min="10764" max="10765" width="9.140625" style="102"/>
    <col min="10766" max="10766" width="12.42578125" style="102" customWidth="1"/>
    <col min="10767" max="10769" width="6.140625" style="102" bestFit="1" customWidth="1"/>
    <col min="10770" max="10770" width="11.28515625" style="102" bestFit="1" customWidth="1"/>
    <col min="10771" max="10774" width="6.140625" style="102" bestFit="1" customWidth="1"/>
    <col min="10775" max="10775" width="12.28515625" style="102" bestFit="1" customWidth="1"/>
    <col min="10776" max="10779" width="6.140625" style="102" bestFit="1" customWidth="1"/>
    <col min="10780" max="10780" width="12.28515625" style="102" bestFit="1" customWidth="1"/>
    <col min="10781" max="10784" width="6.140625" style="102" bestFit="1" customWidth="1"/>
    <col min="10785" max="10785" width="12.28515625" style="102" bestFit="1" customWidth="1"/>
    <col min="10786" max="10789" width="6.140625" style="102" bestFit="1" customWidth="1"/>
    <col min="10790" max="10790" width="12.28515625" style="102" bestFit="1" customWidth="1"/>
    <col min="10791" max="11006" width="9.140625" style="102"/>
    <col min="11007" max="11007" width="93.5703125" style="102" customWidth="1"/>
    <col min="11008" max="11010" width="0" style="102" hidden="1" customWidth="1"/>
    <col min="11011" max="11011" width="13.85546875" style="102" customWidth="1"/>
    <col min="11012" max="11012" width="13.5703125" style="102" customWidth="1"/>
    <col min="11013" max="11013" width="12.7109375" style="102" customWidth="1"/>
    <col min="11014" max="11015" width="13.140625" style="102" customWidth="1"/>
    <col min="11016" max="11016" width="12.28515625" style="102" customWidth="1"/>
    <col min="11017" max="11017" width="17.28515625" style="102" customWidth="1"/>
    <col min="11018" max="11018" width="20.28515625" style="102" customWidth="1"/>
    <col min="11019" max="11019" width="14.7109375" style="102" customWidth="1"/>
    <col min="11020" max="11021" width="9.140625" style="102"/>
    <col min="11022" max="11022" width="12.42578125" style="102" customWidth="1"/>
    <col min="11023" max="11025" width="6.140625" style="102" bestFit="1" customWidth="1"/>
    <col min="11026" max="11026" width="11.28515625" style="102" bestFit="1" customWidth="1"/>
    <col min="11027" max="11030" width="6.140625" style="102" bestFit="1" customWidth="1"/>
    <col min="11031" max="11031" width="12.28515625" style="102" bestFit="1" customWidth="1"/>
    <col min="11032" max="11035" width="6.140625" style="102" bestFit="1" customWidth="1"/>
    <col min="11036" max="11036" width="12.28515625" style="102" bestFit="1" customWidth="1"/>
    <col min="11037" max="11040" width="6.140625" style="102" bestFit="1" customWidth="1"/>
    <col min="11041" max="11041" width="12.28515625" style="102" bestFit="1" customWidth="1"/>
    <col min="11042" max="11045" width="6.140625" style="102" bestFit="1" customWidth="1"/>
    <col min="11046" max="11046" width="12.28515625" style="102" bestFit="1" customWidth="1"/>
    <col min="11047" max="11262" width="9.140625" style="102"/>
    <col min="11263" max="11263" width="93.5703125" style="102" customWidth="1"/>
    <col min="11264" max="11266" width="0" style="102" hidden="1" customWidth="1"/>
    <col min="11267" max="11267" width="13.85546875" style="102" customWidth="1"/>
    <col min="11268" max="11268" width="13.5703125" style="102" customWidth="1"/>
    <col min="11269" max="11269" width="12.7109375" style="102" customWidth="1"/>
    <col min="11270" max="11271" width="13.140625" style="102" customWidth="1"/>
    <col min="11272" max="11272" width="12.28515625" style="102" customWidth="1"/>
    <col min="11273" max="11273" width="17.28515625" style="102" customWidth="1"/>
    <col min="11274" max="11274" width="20.28515625" style="102" customWidth="1"/>
    <col min="11275" max="11275" width="14.7109375" style="102" customWidth="1"/>
    <col min="11276" max="11277" width="9.140625" style="102"/>
    <col min="11278" max="11278" width="12.42578125" style="102" customWidth="1"/>
    <col min="11279" max="11281" width="6.140625" style="102" bestFit="1" customWidth="1"/>
    <col min="11282" max="11282" width="11.28515625" style="102" bestFit="1" customWidth="1"/>
    <col min="11283" max="11286" width="6.140625" style="102" bestFit="1" customWidth="1"/>
    <col min="11287" max="11287" width="12.28515625" style="102" bestFit="1" customWidth="1"/>
    <col min="11288" max="11291" width="6.140625" style="102" bestFit="1" customWidth="1"/>
    <col min="11292" max="11292" width="12.28515625" style="102" bestFit="1" customWidth="1"/>
    <col min="11293" max="11296" width="6.140625" style="102" bestFit="1" customWidth="1"/>
    <col min="11297" max="11297" width="12.28515625" style="102" bestFit="1" customWidth="1"/>
    <col min="11298" max="11301" width="6.140625" style="102" bestFit="1" customWidth="1"/>
    <col min="11302" max="11302" width="12.28515625" style="102" bestFit="1" customWidth="1"/>
    <col min="11303" max="11518" width="9.140625" style="102"/>
    <col min="11519" max="11519" width="93.5703125" style="102" customWidth="1"/>
    <col min="11520" max="11522" width="0" style="102" hidden="1" customWidth="1"/>
    <col min="11523" max="11523" width="13.85546875" style="102" customWidth="1"/>
    <col min="11524" max="11524" width="13.5703125" style="102" customWidth="1"/>
    <col min="11525" max="11525" width="12.7109375" style="102" customWidth="1"/>
    <col min="11526" max="11527" width="13.140625" style="102" customWidth="1"/>
    <col min="11528" max="11528" width="12.28515625" style="102" customWidth="1"/>
    <col min="11529" max="11529" width="17.28515625" style="102" customWidth="1"/>
    <col min="11530" max="11530" width="20.28515625" style="102" customWidth="1"/>
    <col min="11531" max="11531" width="14.7109375" style="102" customWidth="1"/>
    <col min="11532" max="11533" width="9.140625" style="102"/>
    <col min="11534" max="11534" width="12.42578125" style="102" customWidth="1"/>
    <col min="11535" max="11537" width="6.140625" style="102" bestFit="1" customWidth="1"/>
    <col min="11538" max="11538" width="11.28515625" style="102" bestFit="1" customWidth="1"/>
    <col min="11539" max="11542" width="6.140625" style="102" bestFit="1" customWidth="1"/>
    <col min="11543" max="11543" width="12.28515625" style="102" bestFit="1" customWidth="1"/>
    <col min="11544" max="11547" width="6.140625" style="102" bestFit="1" customWidth="1"/>
    <col min="11548" max="11548" width="12.28515625" style="102" bestFit="1" customWidth="1"/>
    <col min="11549" max="11552" width="6.140625" style="102" bestFit="1" customWidth="1"/>
    <col min="11553" max="11553" width="12.28515625" style="102" bestFit="1" customWidth="1"/>
    <col min="11554" max="11557" width="6.140625" style="102" bestFit="1" customWidth="1"/>
    <col min="11558" max="11558" width="12.28515625" style="102" bestFit="1" customWidth="1"/>
    <col min="11559" max="11774" width="9.140625" style="102"/>
    <col min="11775" max="11775" width="93.5703125" style="102" customWidth="1"/>
    <col min="11776" max="11778" width="0" style="102" hidden="1" customWidth="1"/>
    <col min="11779" max="11779" width="13.85546875" style="102" customWidth="1"/>
    <col min="11780" max="11780" width="13.5703125" style="102" customWidth="1"/>
    <col min="11781" max="11781" width="12.7109375" style="102" customWidth="1"/>
    <col min="11782" max="11783" width="13.140625" style="102" customWidth="1"/>
    <col min="11784" max="11784" width="12.28515625" style="102" customWidth="1"/>
    <col min="11785" max="11785" width="17.28515625" style="102" customWidth="1"/>
    <col min="11786" max="11786" width="20.28515625" style="102" customWidth="1"/>
    <col min="11787" max="11787" width="14.7109375" style="102" customWidth="1"/>
    <col min="11788" max="11789" width="9.140625" style="102"/>
    <col min="11790" max="11790" width="12.42578125" style="102" customWidth="1"/>
    <col min="11791" max="11793" width="6.140625" style="102" bestFit="1" customWidth="1"/>
    <col min="11794" max="11794" width="11.28515625" style="102" bestFit="1" customWidth="1"/>
    <col min="11795" max="11798" width="6.140625" style="102" bestFit="1" customWidth="1"/>
    <col min="11799" max="11799" width="12.28515625" style="102" bestFit="1" customWidth="1"/>
    <col min="11800" max="11803" width="6.140625" style="102" bestFit="1" customWidth="1"/>
    <col min="11804" max="11804" width="12.28515625" style="102" bestFit="1" customWidth="1"/>
    <col min="11805" max="11808" width="6.140625" style="102" bestFit="1" customWidth="1"/>
    <col min="11809" max="11809" width="12.28515625" style="102" bestFit="1" customWidth="1"/>
    <col min="11810" max="11813" width="6.140625" style="102" bestFit="1" customWidth="1"/>
    <col min="11814" max="11814" width="12.28515625" style="102" bestFit="1" customWidth="1"/>
    <col min="11815" max="12030" width="9.140625" style="102"/>
    <col min="12031" max="12031" width="93.5703125" style="102" customWidth="1"/>
    <col min="12032" max="12034" width="0" style="102" hidden="1" customWidth="1"/>
    <col min="12035" max="12035" width="13.85546875" style="102" customWidth="1"/>
    <col min="12036" max="12036" width="13.5703125" style="102" customWidth="1"/>
    <col min="12037" max="12037" width="12.7109375" style="102" customWidth="1"/>
    <col min="12038" max="12039" width="13.140625" style="102" customWidth="1"/>
    <col min="12040" max="12040" width="12.28515625" style="102" customWidth="1"/>
    <col min="12041" max="12041" width="17.28515625" style="102" customWidth="1"/>
    <col min="12042" max="12042" width="20.28515625" style="102" customWidth="1"/>
    <col min="12043" max="12043" width="14.7109375" style="102" customWidth="1"/>
    <col min="12044" max="12045" width="9.140625" style="102"/>
    <col min="12046" max="12046" width="12.42578125" style="102" customWidth="1"/>
    <col min="12047" max="12049" width="6.140625" style="102" bestFit="1" customWidth="1"/>
    <col min="12050" max="12050" width="11.28515625" style="102" bestFit="1" customWidth="1"/>
    <col min="12051" max="12054" width="6.140625" style="102" bestFit="1" customWidth="1"/>
    <col min="12055" max="12055" width="12.28515625" style="102" bestFit="1" customWidth="1"/>
    <col min="12056" max="12059" width="6.140625" style="102" bestFit="1" customWidth="1"/>
    <col min="12060" max="12060" width="12.28515625" style="102" bestFit="1" customWidth="1"/>
    <col min="12061" max="12064" width="6.140625" style="102" bestFit="1" customWidth="1"/>
    <col min="12065" max="12065" width="12.28515625" style="102" bestFit="1" customWidth="1"/>
    <col min="12066" max="12069" width="6.140625" style="102" bestFit="1" customWidth="1"/>
    <col min="12070" max="12070" width="12.28515625" style="102" bestFit="1" customWidth="1"/>
    <col min="12071" max="12286" width="9.140625" style="102"/>
    <col min="12287" max="12287" width="93.5703125" style="102" customWidth="1"/>
    <col min="12288" max="12290" width="0" style="102" hidden="1" customWidth="1"/>
    <col min="12291" max="12291" width="13.85546875" style="102" customWidth="1"/>
    <col min="12292" max="12292" width="13.5703125" style="102" customWidth="1"/>
    <col min="12293" max="12293" width="12.7109375" style="102" customWidth="1"/>
    <col min="12294" max="12295" width="13.140625" style="102" customWidth="1"/>
    <col min="12296" max="12296" width="12.28515625" style="102" customWidth="1"/>
    <col min="12297" max="12297" width="17.28515625" style="102" customWidth="1"/>
    <col min="12298" max="12298" width="20.28515625" style="102" customWidth="1"/>
    <col min="12299" max="12299" width="14.7109375" style="102" customWidth="1"/>
    <col min="12300" max="12301" width="9.140625" style="102"/>
    <col min="12302" max="12302" width="12.42578125" style="102" customWidth="1"/>
    <col min="12303" max="12305" width="6.140625" style="102" bestFit="1" customWidth="1"/>
    <col min="12306" max="12306" width="11.28515625" style="102" bestFit="1" customWidth="1"/>
    <col min="12307" max="12310" width="6.140625" style="102" bestFit="1" customWidth="1"/>
    <col min="12311" max="12311" width="12.28515625" style="102" bestFit="1" customWidth="1"/>
    <col min="12312" max="12315" width="6.140625" style="102" bestFit="1" customWidth="1"/>
    <col min="12316" max="12316" width="12.28515625" style="102" bestFit="1" customWidth="1"/>
    <col min="12317" max="12320" width="6.140625" style="102" bestFit="1" customWidth="1"/>
    <col min="12321" max="12321" width="12.28515625" style="102" bestFit="1" customWidth="1"/>
    <col min="12322" max="12325" width="6.140625" style="102" bestFit="1" customWidth="1"/>
    <col min="12326" max="12326" width="12.28515625" style="102" bestFit="1" customWidth="1"/>
    <col min="12327" max="12542" width="9.140625" style="102"/>
    <col min="12543" max="12543" width="93.5703125" style="102" customWidth="1"/>
    <col min="12544" max="12546" width="0" style="102" hidden="1" customWidth="1"/>
    <col min="12547" max="12547" width="13.85546875" style="102" customWidth="1"/>
    <col min="12548" max="12548" width="13.5703125" style="102" customWidth="1"/>
    <col min="12549" max="12549" width="12.7109375" style="102" customWidth="1"/>
    <col min="12550" max="12551" width="13.140625" style="102" customWidth="1"/>
    <col min="12552" max="12552" width="12.28515625" style="102" customWidth="1"/>
    <col min="12553" max="12553" width="17.28515625" style="102" customWidth="1"/>
    <col min="12554" max="12554" width="20.28515625" style="102" customWidth="1"/>
    <col min="12555" max="12555" width="14.7109375" style="102" customWidth="1"/>
    <col min="12556" max="12557" width="9.140625" style="102"/>
    <col min="12558" max="12558" width="12.42578125" style="102" customWidth="1"/>
    <col min="12559" max="12561" width="6.140625" style="102" bestFit="1" customWidth="1"/>
    <col min="12562" max="12562" width="11.28515625" style="102" bestFit="1" customWidth="1"/>
    <col min="12563" max="12566" width="6.140625" style="102" bestFit="1" customWidth="1"/>
    <col min="12567" max="12567" width="12.28515625" style="102" bestFit="1" customWidth="1"/>
    <col min="12568" max="12571" width="6.140625" style="102" bestFit="1" customWidth="1"/>
    <col min="12572" max="12572" width="12.28515625" style="102" bestFit="1" customWidth="1"/>
    <col min="12573" max="12576" width="6.140625" style="102" bestFit="1" customWidth="1"/>
    <col min="12577" max="12577" width="12.28515625" style="102" bestFit="1" customWidth="1"/>
    <col min="12578" max="12581" width="6.140625" style="102" bestFit="1" customWidth="1"/>
    <col min="12582" max="12582" width="12.28515625" style="102" bestFit="1" customWidth="1"/>
    <col min="12583" max="12798" width="9.140625" style="102"/>
    <col min="12799" max="12799" width="93.5703125" style="102" customWidth="1"/>
    <col min="12800" max="12802" width="0" style="102" hidden="1" customWidth="1"/>
    <col min="12803" max="12803" width="13.85546875" style="102" customWidth="1"/>
    <col min="12804" max="12804" width="13.5703125" style="102" customWidth="1"/>
    <col min="12805" max="12805" width="12.7109375" style="102" customWidth="1"/>
    <col min="12806" max="12807" width="13.140625" style="102" customWidth="1"/>
    <col min="12808" max="12808" width="12.28515625" style="102" customWidth="1"/>
    <col min="12809" max="12809" width="17.28515625" style="102" customWidth="1"/>
    <col min="12810" max="12810" width="20.28515625" style="102" customWidth="1"/>
    <col min="12811" max="12811" width="14.7109375" style="102" customWidth="1"/>
    <col min="12812" max="12813" width="9.140625" style="102"/>
    <col min="12814" max="12814" width="12.42578125" style="102" customWidth="1"/>
    <col min="12815" max="12817" width="6.140625" style="102" bestFit="1" customWidth="1"/>
    <col min="12818" max="12818" width="11.28515625" style="102" bestFit="1" customWidth="1"/>
    <col min="12819" max="12822" width="6.140625" style="102" bestFit="1" customWidth="1"/>
    <col min="12823" max="12823" width="12.28515625" style="102" bestFit="1" customWidth="1"/>
    <col min="12824" max="12827" width="6.140625" style="102" bestFit="1" customWidth="1"/>
    <col min="12828" max="12828" width="12.28515625" style="102" bestFit="1" customWidth="1"/>
    <col min="12829" max="12832" width="6.140625" style="102" bestFit="1" customWidth="1"/>
    <col min="12833" max="12833" width="12.28515625" style="102" bestFit="1" customWidth="1"/>
    <col min="12834" max="12837" width="6.140625" style="102" bestFit="1" customWidth="1"/>
    <col min="12838" max="12838" width="12.28515625" style="102" bestFit="1" customWidth="1"/>
    <col min="12839" max="13054" width="9.140625" style="102"/>
    <col min="13055" max="13055" width="93.5703125" style="102" customWidth="1"/>
    <col min="13056" max="13058" width="0" style="102" hidden="1" customWidth="1"/>
    <col min="13059" max="13059" width="13.85546875" style="102" customWidth="1"/>
    <col min="13060" max="13060" width="13.5703125" style="102" customWidth="1"/>
    <col min="13061" max="13061" width="12.7109375" style="102" customWidth="1"/>
    <col min="13062" max="13063" width="13.140625" style="102" customWidth="1"/>
    <col min="13064" max="13064" width="12.28515625" style="102" customWidth="1"/>
    <col min="13065" max="13065" width="17.28515625" style="102" customWidth="1"/>
    <col min="13066" max="13066" width="20.28515625" style="102" customWidth="1"/>
    <col min="13067" max="13067" width="14.7109375" style="102" customWidth="1"/>
    <col min="13068" max="13069" width="9.140625" style="102"/>
    <col min="13070" max="13070" width="12.42578125" style="102" customWidth="1"/>
    <col min="13071" max="13073" width="6.140625" style="102" bestFit="1" customWidth="1"/>
    <col min="13074" max="13074" width="11.28515625" style="102" bestFit="1" customWidth="1"/>
    <col min="13075" max="13078" width="6.140625" style="102" bestFit="1" customWidth="1"/>
    <col min="13079" max="13079" width="12.28515625" style="102" bestFit="1" customWidth="1"/>
    <col min="13080" max="13083" width="6.140625" style="102" bestFit="1" customWidth="1"/>
    <col min="13084" max="13084" width="12.28515625" style="102" bestFit="1" customWidth="1"/>
    <col min="13085" max="13088" width="6.140625" style="102" bestFit="1" customWidth="1"/>
    <col min="13089" max="13089" width="12.28515625" style="102" bestFit="1" customWidth="1"/>
    <col min="13090" max="13093" width="6.140625" style="102" bestFit="1" customWidth="1"/>
    <col min="13094" max="13094" width="12.28515625" style="102" bestFit="1" customWidth="1"/>
    <col min="13095" max="13310" width="9.140625" style="102"/>
    <col min="13311" max="13311" width="93.5703125" style="102" customWidth="1"/>
    <col min="13312" max="13314" width="0" style="102" hidden="1" customWidth="1"/>
    <col min="13315" max="13315" width="13.85546875" style="102" customWidth="1"/>
    <col min="13316" max="13316" width="13.5703125" style="102" customWidth="1"/>
    <col min="13317" max="13317" width="12.7109375" style="102" customWidth="1"/>
    <col min="13318" max="13319" width="13.140625" style="102" customWidth="1"/>
    <col min="13320" max="13320" width="12.28515625" style="102" customWidth="1"/>
    <col min="13321" max="13321" width="17.28515625" style="102" customWidth="1"/>
    <col min="13322" max="13322" width="20.28515625" style="102" customWidth="1"/>
    <col min="13323" max="13323" width="14.7109375" style="102" customWidth="1"/>
    <col min="13324" max="13325" width="9.140625" style="102"/>
    <col min="13326" max="13326" width="12.42578125" style="102" customWidth="1"/>
    <col min="13327" max="13329" width="6.140625" style="102" bestFit="1" customWidth="1"/>
    <col min="13330" max="13330" width="11.28515625" style="102" bestFit="1" customWidth="1"/>
    <col min="13331" max="13334" width="6.140625" style="102" bestFit="1" customWidth="1"/>
    <col min="13335" max="13335" width="12.28515625" style="102" bestFit="1" customWidth="1"/>
    <col min="13336" max="13339" width="6.140625" style="102" bestFit="1" customWidth="1"/>
    <col min="13340" max="13340" width="12.28515625" style="102" bestFit="1" customWidth="1"/>
    <col min="13341" max="13344" width="6.140625" style="102" bestFit="1" customWidth="1"/>
    <col min="13345" max="13345" width="12.28515625" style="102" bestFit="1" customWidth="1"/>
    <col min="13346" max="13349" width="6.140625" style="102" bestFit="1" customWidth="1"/>
    <col min="13350" max="13350" width="12.28515625" style="102" bestFit="1" customWidth="1"/>
    <col min="13351" max="13566" width="9.140625" style="102"/>
    <col min="13567" max="13567" width="93.5703125" style="102" customWidth="1"/>
    <col min="13568" max="13570" width="0" style="102" hidden="1" customWidth="1"/>
    <col min="13571" max="13571" width="13.85546875" style="102" customWidth="1"/>
    <col min="13572" max="13572" width="13.5703125" style="102" customWidth="1"/>
    <col min="13573" max="13573" width="12.7109375" style="102" customWidth="1"/>
    <col min="13574" max="13575" width="13.140625" style="102" customWidth="1"/>
    <col min="13576" max="13576" width="12.28515625" style="102" customWidth="1"/>
    <col min="13577" max="13577" width="17.28515625" style="102" customWidth="1"/>
    <col min="13578" max="13578" width="20.28515625" style="102" customWidth="1"/>
    <col min="13579" max="13579" width="14.7109375" style="102" customWidth="1"/>
    <col min="13580" max="13581" width="9.140625" style="102"/>
    <col min="13582" max="13582" width="12.42578125" style="102" customWidth="1"/>
    <col min="13583" max="13585" width="6.140625" style="102" bestFit="1" customWidth="1"/>
    <col min="13586" max="13586" width="11.28515625" style="102" bestFit="1" customWidth="1"/>
    <col min="13587" max="13590" width="6.140625" style="102" bestFit="1" customWidth="1"/>
    <col min="13591" max="13591" width="12.28515625" style="102" bestFit="1" customWidth="1"/>
    <col min="13592" max="13595" width="6.140625" style="102" bestFit="1" customWidth="1"/>
    <col min="13596" max="13596" width="12.28515625" style="102" bestFit="1" customWidth="1"/>
    <col min="13597" max="13600" width="6.140625" style="102" bestFit="1" customWidth="1"/>
    <col min="13601" max="13601" width="12.28515625" style="102" bestFit="1" customWidth="1"/>
    <col min="13602" max="13605" width="6.140625" style="102" bestFit="1" customWidth="1"/>
    <col min="13606" max="13606" width="12.28515625" style="102" bestFit="1" customWidth="1"/>
    <col min="13607" max="13822" width="9.140625" style="102"/>
    <col min="13823" max="13823" width="93.5703125" style="102" customWidth="1"/>
    <col min="13824" max="13826" width="0" style="102" hidden="1" customWidth="1"/>
    <col min="13827" max="13827" width="13.85546875" style="102" customWidth="1"/>
    <col min="13828" max="13828" width="13.5703125" style="102" customWidth="1"/>
    <col min="13829" max="13829" width="12.7109375" style="102" customWidth="1"/>
    <col min="13830" max="13831" width="13.140625" style="102" customWidth="1"/>
    <col min="13832" max="13832" width="12.28515625" style="102" customWidth="1"/>
    <col min="13833" max="13833" width="17.28515625" style="102" customWidth="1"/>
    <col min="13834" max="13834" width="20.28515625" style="102" customWidth="1"/>
    <col min="13835" max="13835" width="14.7109375" style="102" customWidth="1"/>
    <col min="13836" max="13837" width="9.140625" style="102"/>
    <col min="13838" max="13838" width="12.42578125" style="102" customWidth="1"/>
    <col min="13839" max="13841" width="6.140625" style="102" bestFit="1" customWidth="1"/>
    <col min="13842" max="13842" width="11.28515625" style="102" bestFit="1" customWidth="1"/>
    <col min="13843" max="13846" width="6.140625" style="102" bestFit="1" customWidth="1"/>
    <col min="13847" max="13847" width="12.28515625" style="102" bestFit="1" customWidth="1"/>
    <col min="13848" max="13851" width="6.140625" style="102" bestFit="1" customWidth="1"/>
    <col min="13852" max="13852" width="12.28515625" style="102" bestFit="1" customWidth="1"/>
    <col min="13853" max="13856" width="6.140625" style="102" bestFit="1" customWidth="1"/>
    <col min="13857" max="13857" width="12.28515625" style="102" bestFit="1" customWidth="1"/>
    <col min="13858" max="13861" width="6.140625" style="102" bestFit="1" customWidth="1"/>
    <col min="13862" max="13862" width="12.28515625" style="102" bestFit="1" customWidth="1"/>
    <col min="13863" max="14078" width="9.140625" style="102"/>
    <col min="14079" max="14079" width="93.5703125" style="102" customWidth="1"/>
    <col min="14080" max="14082" width="0" style="102" hidden="1" customWidth="1"/>
    <col min="14083" max="14083" width="13.85546875" style="102" customWidth="1"/>
    <col min="14084" max="14084" width="13.5703125" style="102" customWidth="1"/>
    <col min="14085" max="14085" width="12.7109375" style="102" customWidth="1"/>
    <col min="14086" max="14087" width="13.140625" style="102" customWidth="1"/>
    <col min="14088" max="14088" width="12.28515625" style="102" customWidth="1"/>
    <col min="14089" max="14089" width="17.28515625" style="102" customWidth="1"/>
    <col min="14090" max="14090" width="20.28515625" style="102" customWidth="1"/>
    <col min="14091" max="14091" width="14.7109375" style="102" customWidth="1"/>
    <col min="14092" max="14093" width="9.140625" style="102"/>
    <col min="14094" max="14094" width="12.42578125" style="102" customWidth="1"/>
    <col min="14095" max="14097" width="6.140625" style="102" bestFit="1" customWidth="1"/>
    <col min="14098" max="14098" width="11.28515625" style="102" bestFit="1" customWidth="1"/>
    <col min="14099" max="14102" width="6.140625" style="102" bestFit="1" customWidth="1"/>
    <col min="14103" max="14103" width="12.28515625" style="102" bestFit="1" customWidth="1"/>
    <col min="14104" max="14107" width="6.140625" style="102" bestFit="1" customWidth="1"/>
    <col min="14108" max="14108" width="12.28515625" style="102" bestFit="1" customWidth="1"/>
    <col min="14109" max="14112" width="6.140625" style="102" bestFit="1" customWidth="1"/>
    <col min="14113" max="14113" width="12.28515625" style="102" bestFit="1" customWidth="1"/>
    <col min="14114" max="14117" width="6.140625" style="102" bestFit="1" customWidth="1"/>
    <col min="14118" max="14118" width="12.28515625" style="102" bestFit="1" customWidth="1"/>
    <col min="14119" max="14334" width="9.140625" style="102"/>
    <col min="14335" max="14335" width="93.5703125" style="102" customWidth="1"/>
    <col min="14336" max="14338" width="0" style="102" hidden="1" customWidth="1"/>
    <col min="14339" max="14339" width="13.85546875" style="102" customWidth="1"/>
    <col min="14340" max="14340" width="13.5703125" style="102" customWidth="1"/>
    <col min="14341" max="14341" width="12.7109375" style="102" customWidth="1"/>
    <col min="14342" max="14343" width="13.140625" style="102" customWidth="1"/>
    <col min="14344" max="14344" width="12.28515625" style="102" customWidth="1"/>
    <col min="14345" max="14345" width="17.28515625" style="102" customWidth="1"/>
    <col min="14346" max="14346" width="20.28515625" style="102" customWidth="1"/>
    <col min="14347" max="14347" width="14.7109375" style="102" customWidth="1"/>
    <col min="14348" max="14349" width="9.140625" style="102"/>
    <col min="14350" max="14350" width="12.42578125" style="102" customWidth="1"/>
    <col min="14351" max="14353" width="6.140625" style="102" bestFit="1" customWidth="1"/>
    <col min="14354" max="14354" width="11.28515625" style="102" bestFit="1" customWidth="1"/>
    <col min="14355" max="14358" width="6.140625" style="102" bestFit="1" customWidth="1"/>
    <col min="14359" max="14359" width="12.28515625" style="102" bestFit="1" customWidth="1"/>
    <col min="14360" max="14363" width="6.140625" style="102" bestFit="1" customWidth="1"/>
    <col min="14364" max="14364" width="12.28515625" style="102" bestFit="1" customWidth="1"/>
    <col min="14365" max="14368" width="6.140625" style="102" bestFit="1" customWidth="1"/>
    <col min="14369" max="14369" width="12.28515625" style="102" bestFit="1" customWidth="1"/>
    <col min="14370" max="14373" width="6.140625" style="102" bestFit="1" customWidth="1"/>
    <col min="14374" max="14374" width="12.28515625" style="102" bestFit="1" customWidth="1"/>
    <col min="14375" max="14590" width="9.140625" style="102"/>
    <col min="14591" max="14591" width="93.5703125" style="102" customWidth="1"/>
    <col min="14592" max="14594" width="0" style="102" hidden="1" customWidth="1"/>
    <col min="14595" max="14595" width="13.85546875" style="102" customWidth="1"/>
    <col min="14596" max="14596" width="13.5703125" style="102" customWidth="1"/>
    <col min="14597" max="14597" width="12.7109375" style="102" customWidth="1"/>
    <col min="14598" max="14599" width="13.140625" style="102" customWidth="1"/>
    <col min="14600" max="14600" width="12.28515625" style="102" customWidth="1"/>
    <col min="14601" max="14601" width="17.28515625" style="102" customWidth="1"/>
    <col min="14602" max="14602" width="20.28515625" style="102" customWidth="1"/>
    <col min="14603" max="14603" width="14.7109375" style="102" customWidth="1"/>
    <col min="14604" max="14605" width="9.140625" style="102"/>
    <col min="14606" max="14606" width="12.42578125" style="102" customWidth="1"/>
    <col min="14607" max="14609" width="6.140625" style="102" bestFit="1" customWidth="1"/>
    <col min="14610" max="14610" width="11.28515625" style="102" bestFit="1" customWidth="1"/>
    <col min="14611" max="14614" width="6.140625" style="102" bestFit="1" customWidth="1"/>
    <col min="14615" max="14615" width="12.28515625" style="102" bestFit="1" customWidth="1"/>
    <col min="14616" max="14619" width="6.140625" style="102" bestFit="1" customWidth="1"/>
    <col min="14620" max="14620" width="12.28515625" style="102" bestFit="1" customWidth="1"/>
    <col min="14621" max="14624" width="6.140625" style="102" bestFit="1" customWidth="1"/>
    <col min="14625" max="14625" width="12.28515625" style="102" bestFit="1" customWidth="1"/>
    <col min="14626" max="14629" width="6.140625" style="102" bestFit="1" customWidth="1"/>
    <col min="14630" max="14630" width="12.28515625" style="102" bestFit="1" customWidth="1"/>
    <col min="14631" max="14846" width="9.140625" style="102"/>
    <col min="14847" max="14847" width="93.5703125" style="102" customWidth="1"/>
    <col min="14848" max="14850" width="0" style="102" hidden="1" customWidth="1"/>
    <col min="14851" max="14851" width="13.85546875" style="102" customWidth="1"/>
    <col min="14852" max="14852" width="13.5703125" style="102" customWidth="1"/>
    <col min="14853" max="14853" width="12.7109375" style="102" customWidth="1"/>
    <col min="14854" max="14855" width="13.140625" style="102" customWidth="1"/>
    <col min="14856" max="14856" width="12.28515625" style="102" customWidth="1"/>
    <col min="14857" max="14857" width="17.28515625" style="102" customWidth="1"/>
    <col min="14858" max="14858" width="20.28515625" style="102" customWidth="1"/>
    <col min="14859" max="14859" width="14.7109375" style="102" customWidth="1"/>
    <col min="14860" max="14861" width="9.140625" style="102"/>
    <col min="14862" max="14862" width="12.42578125" style="102" customWidth="1"/>
    <col min="14863" max="14865" width="6.140625" style="102" bestFit="1" customWidth="1"/>
    <col min="14866" max="14866" width="11.28515625" style="102" bestFit="1" customWidth="1"/>
    <col min="14867" max="14870" width="6.140625" style="102" bestFit="1" customWidth="1"/>
    <col min="14871" max="14871" width="12.28515625" style="102" bestFit="1" customWidth="1"/>
    <col min="14872" max="14875" width="6.140625" style="102" bestFit="1" customWidth="1"/>
    <col min="14876" max="14876" width="12.28515625" style="102" bestFit="1" customWidth="1"/>
    <col min="14877" max="14880" width="6.140625" style="102" bestFit="1" customWidth="1"/>
    <col min="14881" max="14881" width="12.28515625" style="102" bestFit="1" customWidth="1"/>
    <col min="14882" max="14885" width="6.140625" style="102" bestFit="1" customWidth="1"/>
    <col min="14886" max="14886" width="12.28515625" style="102" bestFit="1" customWidth="1"/>
    <col min="14887" max="15102" width="9.140625" style="102"/>
    <col min="15103" max="15103" width="93.5703125" style="102" customWidth="1"/>
    <col min="15104" max="15106" width="0" style="102" hidden="1" customWidth="1"/>
    <col min="15107" max="15107" width="13.85546875" style="102" customWidth="1"/>
    <col min="15108" max="15108" width="13.5703125" style="102" customWidth="1"/>
    <col min="15109" max="15109" width="12.7109375" style="102" customWidth="1"/>
    <col min="15110" max="15111" width="13.140625" style="102" customWidth="1"/>
    <col min="15112" max="15112" width="12.28515625" style="102" customWidth="1"/>
    <col min="15113" max="15113" width="17.28515625" style="102" customWidth="1"/>
    <col min="15114" max="15114" width="20.28515625" style="102" customWidth="1"/>
    <col min="15115" max="15115" width="14.7109375" style="102" customWidth="1"/>
    <col min="15116" max="15117" width="9.140625" style="102"/>
    <col min="15118" max="15118" width="12.42578125" style="102" customWidth="1"/>
    <col min="15119" max="15121" width="6.140625" style="102" bestFit="1" customWidth="1"/>
    <col min="15122" max="15122" width="11.28515625" style="102" bestFit="1" customWidth="1"/>
    <col min="15123" max="15126" width="6.140625" style="102" bestFit="1" customWidth="1"/>
    <col min="15127" max="15127" width="12.28515625" style="102" bestFit="1" customWidth="1"/>
    <col min="15128" max="15131" width="6.140625" style="102" bestFit="1" customWidth="1"/>
    <col min="15132" max="15132" width="12.28515625" style="102" bestFit="1" customWidth="1"/>
    <col min="15133" max="15136" width="6.140625" style="102" bestFit="1" customWidth="1"/>
    <col min="15137" max="15137" width="12.28515625" style="102" bestFit="1" customWidth="1"/>
    <col min="15138" max="15141" width="6.140625" style="102" bestFit="1" customWidth="1"/>
    <col min="15142" max="15142" width="12.28515625" style="102" bestFit="1" customWidth="1"/>
    <col min="15143" max="15358" width="9.140625" style="102"/>
    <col min="15359" max="15359" width="93.5703125" style="102" customWidth="1"/>
    <col min="15360" max="15362" width="0" style="102" hidden="1" customWidth="1"/>
    <col min="15363" max="15363" width="13.85546875" style="102" customWidth="1"/>
    <col min="15364" max="15364" width="13.5703125" style="102" customWidth="1"/>
    <col min="15365" max="15365" width="12.7109375" style="102" customWidth="1"/>
    <col min="15366" max="15367" width="13.140625" style="102" customWidth="1"/>
    <col min="15368" max="15368" width="12.28515625" style="102" customWidth="1"/>
    <col min="15369" max="15369" width="17.28515625" style="102" customWidth="1"/>
    <col min="15370" max="15370" width="20.28515625" style="102" customWidth="1"/>
    <col min="15371" max="15371" width="14.7109375" style="102" customWidth="1"/>
    <col min="15372" max="15373" width="9.140625" style="102"/>
    <col min="15374" max="15374" width="12.42578125" style="102" customWidth="1"/>
    <col min="15375" max="15377" width="6.140625" style="102" bestFit="1" customWidth="1"/>
    <col min="15378" max="15378" width="11.28515625" style="102" bestFit="1" customWidth="1"/>
    <col min="15379" max="15382" width="6.140625" style="102" bestFit="1" customWidth="1"/>
    <col min="15383" max="15383" width="12.28515625" style="102" bestFit="1" customWidth="1"/>
    <col min="15384" max="15387" width="6.140625" style="102" bestFit="1" customWidth="1"/>
    <col min="15388" max="15388" width="12.28515625" style="102" bestFit="1" customWidth="1"/>
    <col min="15389" max="15392" width="6.140625" style="102" bestFit="1" customWidth="1"/>
    <col min="15393" max="15393" width="12.28515625" style="102" bestFit="1" customWidth="1"/>
    <col min="15394" max="15397" width="6.140625" style="102" bestFit="1" customWidth="1"/>
    <col min="15398" max="15398" width="12.28515625" style="102" bestFit="1" customWidth="1"/>
    <col min="15399" max="15614" width="9.140625" style="102"/>
    <col min="15615" max="15615" width="93.5703125" style="102" customWidth="1"/>
    <col min="15616" max="15618" width="0" style="102" hidden="1" customWidth="1"/>
    <col min="15619" max="15619" width="13.85546875" style="102" customWidth="1"/>
    <col min="15620" max="15620" width="13.5703125" style="102" customWidth="1"/>
    <col min="15621" max="15621" width="12.7109375" style="102" customWidth="1"/>
    <col min="15622" max="15623" width="13.140625" style="102" customWidth="1"/>
    <col min="15624" max="15624" width="12.28515625" style="102" customWidth="1"/>
    <col min="15625" max="15625" width="17.28515625" style="102" customWidth="1"/>
    <col min="15626" max="15626" width="20.28515625" style="102" customWidth="1"/>
    <col min="15627" max="15627" width="14.7109375" style="102" customWidth="1"/>
    <col min="15628" max="15629" width="9.140625" style="102"/>
    <col min="15630" max="15630" width="12.42578125" style="102" customWidth="1"/>
    <col min="15631" max="15633" width="6.140625" style="102" bestFit="1" customWidth="1"/>
    <col min="15634" max="15634" width="11.28515625" style="102" bestFit="1" customWidth="1"/>
    <col min="15635" max="15638" width="6.140625" style="102" bestFit="1" customWidth="1"/>
    <col min="15639" max="15639" width="12.28515625" style="102" bestFit="1" customWidth="1"/>
    <col min="15640" max="15643" width="6.140625" style="102" bestFit="1" customWidth="1"/>
    <col min="15644" max="15644" width="12.28515625" style="102" bestFit="1" customWidth="1"/>
    <col min="15645" max="15648" width="6.140625" style="102" bestFit="1" customWidth="1"/>
    <col min="15649" max="15649" width="12.28515625" style="102" bestFit="1" customWidth="1"/>
    <col min="15650" max="15653" width="6.140625" style="102" bestFit="1" customWidth="1"/>
    <col min="15654" max="15654" width="12.28515625" style="102" bestFit="1" customWidth="1"/>
    <col min="15655" max="15870" width="9.140625" style="102"/>
    <col min="15871" max="15871" width="93.5703125" style="102" customWidth="1"/>
    <col min="15872" max="15874" width="0" style="102" hidden="1" customWidth="1"/>
    <col min="15875" max="15875" width="13.85546875" style="102" customWidth="1"/>
    <col min="15876" max="15876" width="13.5703125" style="102" customWidth="1"/>
    <col min="15877" max="15877" width="12.7109375" style="102" customWidth="1"/>
    <col min="15878" max="15879" width="13.140625" style="102" customWidth="1"/>
    <col min="15880" max="15880" width="12.28515625" style="102" customWidth="1"/>
    <col min="15881" max="15881" width="17.28515625" style="102" customWidth="1"/>
    <col min="15882" max="15882" width="20.28515625" style="102" customWidth="1"/>
    <col min="15883" max="15883" width="14.7109375" style="102" customWidth="1"/>
    <col min="15884" max="15885" width="9.140625" style="102"/>
    <col min="15886" max="15886" width="12.42578125" style="102" customWidth="1"/>
    <col min="15887" max="15889" width="6.140625" style="102" bestFit="1" customWidth="1"/>
    <col min="15890" max="15890" width="11.28515625" style="102" bestFit="1" customWidth="1"/>
    <col min="15891" max="15894" width="6.140625" style="102" bestFit="1" customWidth="1"/>
    <col min="15895" max="15895" width="12.28515625" style="102" bestFit="1" customWidth="1"/>
    <col min="15896" max="15899" width="6.140625" style="102" bestFit="1" customWidth="1"/>
    <col min="15900" max="15900" width="12.28515625" style="102" bestFit="1" customWidth="1"/>
    <col min="15901" max="15904" width="6.140625" style="102" bestFit="1" customWidth="1"/>
    <col min="15905" max="15905" width="12.28515625" style="102" bestFit="1" customWidth="1"/>
    <col min="15906" max="15909" width="6.140625" style="102" bestFit="1" customWidth="1"/>
    <col min="15910" max="15910" width="12.28515625" style="102" bestFit="1" customWidth="1"/>
    <col min="15911" max="16126" width="9.140625" style="102"/>
    <col min="16127" max="16127" width="93.5703125" style="102" customWidth="1"/>
    <col min="16128" max="16130" width="0" style="102" hidden="1" customWidth="1"/>
    <col min="16131" max="16131" width="13.85546875" style="102" customWidth="1"/>
    <col min="16132" max="16132" width="13.5703125" style="102" customWidth="1"/>
    <col min="16133" max="16133" width="12.7109375" style="102" customWidth="1"/>
    <col min="16134" max="16135" width="13.140625" style="102" customWidth="1"/>
    <col min="16136" max="16136" width="12.28515625" style="102" customWidth="1"/>
    <col min="16137" max="16137" width="17.28515625" style="102" customWidth="1"/>
    <col min="16138" max="16138" width="20.28515625" style="102" customWidth="1"/>
    <col min="16139" max="16139" width="14.7109375" style="102" customWidth="1"/>
    <col min="16140" max="16141" width="9.140625" style="102"/>
    <col min="16142" max="16142" width="12.42578125" style="102" customWidth="1"/>
    <col min="16143" max="16145" width="6.140625" style="102" bestFit="1" customWidth="1"/>
    <col min="16146" max="16146" width="11.28515625" style="102" bestFit="1" customWidth="1"/>
    <col min="16147" max="16150" width="6.140625" style="102" bestFit="1" customWidth="1"/>
    <col min="16151" max="16151" width="12.28515625" style="102" bestFit="1" customWidth="1"/>
    <col min="16152" max="16155" width="6.140625" style="102" bestFit="1" customWidth="1"/>
    <col min="16156" max="16156" width="12.28515625" style="102" bestFit="1" customWidth="1"/>
    <col min="16157" max="16160" width="6.140625" style="102" bestFit="1" customWidth="1"/>
    <col min="16161" max="16161" width="12.28515625" style="102" bestFit="1" customWidth="1"/>
    <col min="16162" max="16165" width="6.140625" style="102" bestFit="1" customWidth="1"/>
    <col min="16166" max="16166" width="12.28515625" style="102" bestFit="1" customWidth="1"/>
    <col min="16167" max="16381" width="9.140625" style="102"/>
    <col min="16382" max="16384" width="9.140625" style="102" customWidth="1"/>
  </cols>
  <sheetData>
    <row r="1" spans="1:38" ht="38.1" customHeight="1" x14ac:dyDescent="0.2">
      <c r="A1" s="979" t="s">
        <v>362</v>
      </c>
      <c r="B1" s="979"/>
      <c r="C1" s="979"/>
      <c r="D1" s="979"/>
      <c r="E1" s="979"/>
      <c r="F1" s="979"/>
      <c r="G1" s="979"/>
      <c r="H1" s="979"/>
      <c r="I1" s="979"/>
    </row>
    <row r="2" spans="1:38" ht="18.75" x14ac:dyDescent="0.3">
      <c r="A2" s="980" t="s">
        <v>28</v>
      </c>
      <c r="B2" s="980"/>
      <c r="C2" s="980"/>
      <c r="D2" s="980"/>
      <c r="E2" s="980"/>
      <c r="F2" s="980"/>
      <c r="G2" s="980"/>
      <c r="H2" s="980"/>
      <c r="I2" s="980"/>
    </row>
    <row r="3" spans="1:38" ht="29.25" customHeight="1" x14ac:dyDescent="0.2">
      <c r="A3" s="981" t="s">
        <v>117</v>
      </c>
      <c r="B3" s="981" t="s">
        <v>54</v>
      </c>
      <c r="C3" s="982" t="s">
        <v>539</v>
      </c>
      <c r="D3" s="982" t="s">
        <v>540</v>
      </c>
      <c r="E3" s="982" t="s">
        <v>221</v>
      </c>
      <c r="F3" s="982" t="s">
        <v>312</v>
      </c>
      <c r="G3" s="982" t="s">
        <v>541</v>
      </c>
      <c r="H3" s="982" t="s">
        <v>542</v>
      </c>
      <c r="I3" s="982" t="s">
        <v>543</v>
      </c>
    </row>
    <row r="4" spans="1:38" ht="11.1" customHeight="1" x14ac:dyDescent="0.2">
      <c r="A4" s="981"/>
      <c r="B4" s="981"/>
      <c r="C4" s="982"/>
      <c r="D4" s="982"/>
      <c r="E4" s="982"/>
      <c r="F4" s="982"/>
      <c r="G4" s="982"/>
      <c r="H4" s="982"/>
      <c r="I4" s="982"/>
      <c r="J4" s="135"/>
      <c r="K4" s="983"/>
      <c r="L4" s="983"/>
      <c r="M4" s="983"/>
    </row>
    <row r="5" spans="1:38" ht="17.25" customHeight="1" x14ac:dyDescent="0.2">
      <c r="A5" s="981"/>
      <c r="B5" s="981"/>
      <c r="C5" s="982"/>
      <c r="D5" s="982"/>
      <c r="E5" s="982"/>
      <c r="F5" s="982"/>
      <c r="G5" s="982"/>
      <c r="H5" s="982"/>
      <c r="I5" s="982"/>
      <c r="J5" s="216"/>
      <c r="K5" s="983"/>
      <c r="L5" s="983"/>
      <c r="M5" s="983"/>
    </row>
    <row r="6" spans="1:38" ht="21.4" customHeight="1" x14ac:dyDescent="0.3">
      <c r="A6" s="437">
        <v>1</v>
      </c>
      <c r="B6" s="438" t="s">
        <v>204</v>
      </c>
      <c r="C6" s="217">
        <v>52461</v>
      </c>
      <c r="D6" s="217">
        <v>62688</v>
      </c>
      <c r="E6" s="217">
        <v>70555</v>
      </c>
      <c r="F6" s="217">
        <v>76067</v>
      </c>
      <c r="G6" s="217">
        <v>62463</v>
      </c>
      <c r="H6" s="217">
        <v>72227</v>
      </c>
      <c r="I6" s="217">
        <v>78881</v>
      </c>
      <c r="J6" s="135"/>
      <c r="K6" s="135"/>
      <c r="L6" s="135"/>
      <c r="M6" s="135"/>
      <c r="N6" s="218"/>
      <c r="O6" s="218"/>
      <c r="P6" s="218"/>
      <c r="Q6" s="218"/>
      <c r="R6" s="218"/>
      <c r="S6" s="984"/>
      <c r="T6" s="984"/>
      <c r="U6" s="984"/>
      <c r="V6" s="984"/>
      <c r="W6" s="984"/>
      <c r="X6" s="984"/>
      <c r="Y6" s="984"/>
      <c r="Z6" s="984"/>
      <c r="AA6" s="984"/>
      <c r="AB6" s="984"/>
      <c r="AC6" s="984"/>
      <c r="AD6" s="984"/>
      <c r="AE6" s="984"/>
      <c r="AF6" s="984"/>
      <c r="AG6" s="984"/>
      <c r="AH6" s="984"/>
      <c r="AI6" s="984"/>
      <c r="AJ6" s="984"/>
      <c r="AK6" s="984"/>
      <c r="AL6" s="984"/>
    </row>
    <row r="7" spans="1:38" s="220" customFormat="1" ht="18.75" x14ac:dyDescent="0.3">
      <c r="A7" s="439">
        <v>2</v>
      </c>
      <c r="B7" s="440" t="s">
        <v>286</v>
      </c>
      <c r="C7" s="441">
        <v>1.0445404587448233</v>
      </c>
      <c r="D7" s="441">
        <f t="shared" ref="D7:G7" si="0">D6/C6</f>
        <v>1.1949448161491394</v>
      </c>
      <c r="E7" s="441">
        <f t="shared" si="0"/>
        <v>1.1254945125063809</v>
      </c>
      <c r="F7" s="441">
        <f t="shared" si="0"/>
        <v>1.0781234497909433</v>
      </c>
      <c r="G7" s="441">
        <f t="shared" si="0"/>
        <v>0.82115766363863441</v>
      </c>
      <c r="H7" s="441">
        <f>H6/G6</f>
        <v>1.1563165393913197</v>
      </c>
      <c r="I7" s="441">
        <f>I6/H6</f>
        <v>1.0921262131889737</v>
      </c>
      <c r="J7" s="219"/>
      <c r="K7" s="219"/>
      <c r="L7" s="219"/>
      <c r="M7" s="219"/>
      <c r="N7" s="102"/>
      <c r="O7" s="102"/>
      <c r="P7" s="102"/>
      <c r="Q7" s="102"/>
      <c r="S7" s="102"/>
      <c r="T7" s="102"/>
      <c r="U7" s="102"/>
      <c r="V7" s="102"/>
      <c r="X7" s="102"/>
      <c r="Y7" s="102"/>
      <c r="Z7" s="102"/>
      <c r="AA7" s="102"/>
      <c r="AC7" s="102"/>
      <c r="AD7" s="102"/>
      <c r="AE7" s="102"/>
      <c r="AF7" s="102"/>
      <c r="AH7" s="102"/>
      <c r="AI7" s="102"/>
      <c r="AJ7" s="102"/>
      <c r="AK7" s="102"/>
    </row>
    <row r="8" spans="1:38" ht="19.149999999999999" customHeight="1" x14ac:dyDescent="0.3">
      <c r="A8" s="439">
        <v>3</v>
      </c>
      <c r="B8" s="442" t="s">
        <v>287</v>
      </c>
      <c r="C8" s="443">
        <v>0.77204018223060944</v>
      </c>
      <c r="D8" s="443">
        <f t="shared" ref="D8:E8" si="1">D9/D6*100</f>
        <v>78.745533435426239</v>
      </c>
      <c r="E8" s="443">
        <f t="shared" si="1"/>
        <v>79.448657076039964</v>
      </c>
      <c r="F8" s="443">
        <f>F9/F6*100</f>
        <v>79.340581329617308</v>
      </c>
      <c r="G8" s="443">
        <f>G9/G6*100</f>
        <v>82.877863695307624</v>
      </c>
      <c r="H8" s="443">
        <f>H9/H6*100</f>
        <v>83.726307336591574</v>
      </c>
      <c r="I8" s="443">
        <f>I9/I6*100</f>
        <v>83.683016188942844</v>
      </c>
      <c r="J8" s="135"/>
      <c r="K8" s="135"/>
      <c r="L8" s="135"/>
      <c r="M8" s="135"/>
      <c r="N8" s="123"/>
      <c r="O8" s="123"/>
      <c r="P8" s="123"/>
      <c r="Q8" s="123"/>
      <c r="R8" s="220"/>
      <c r="S8" s="123"/>
      <c r="T8" s="123"/>
      <c r="U8" s="123"/>
      <c r="V8" s="123"/>
      <c r="W8" s="220"/>
      <c r="X8" s="123"/>
      <c r="Y8" s="123"/>
      <c r="Z8" s="123"/>
      <c r="AA8" s="123"/>
      <c r="AB8" s="220"/>
      <c r="AC8" s="123"/>
      <c r="AD8" s="123"/>
      <c r="AE8" s="123"/>
      <c r="AF8" s="123"/>
      <c r="AG8" s="220"/>
      <c r="AH8" s="123"/>
      <c r="AI8" s="123"/>
      <c r="AJ8" s="123"/>
      <c r="AK8" s="123"/>
      <c r="AL8" s="220"/>
    </row>
    <row r="9" spans="1:38" ht="21.4" customHeight="1" x14ac:dyDescent="0.3">
      <c r="A9" s="437">
        <v>4</v>
      </c>
      <c r="B9" s="438" t="s">
        <v>205</v>
      </c>
      <c r="C9" s="217">
        <v>40502</v>
      </c>
      <c r="D9" s="217">
        <v>49364</v>
      </c>
      <c r="E9" s="217">
        <v>56055</v>
      </c>
      <c r="F9" s="217">
        <v>60352</v>
      </c>
      <c r="G9" s="217">
        <v>51768</v>
      </c>
      <c r="H9" s="217">
        <v>60473</v>
      </c>
      <c r="I9" s="217">
        <v>66010</v>
      </c>
      <c r="J9" s="135"/>
      <c r="K9" s="135"/>
      <c r="L9" s="135"/>
      <c r="M9" s="135"/>
    </row>
    <row r="10" spans="1:38" s="220" customFormat="1" ht="16.5" customHeight="1" x14ac:dyDescent="0.3">
      <c r="A10" s="439">
        <v>5</v>
      </c>
      <c r="B10" s="440" t="s">
        <v>288</v>
      </c>
      <c r="C10" s="441">
        <v>1.0418520900321544</v>
      </c>
      <c r="D10" s="441">
        <f t="shared" ref="D10:G10" si="2">D9/C9</f>
        <v>1.2188040096785344</v>
      </c>
      <c r="E10" s="441">
        <f t="shared" si="2"/>
        <v>1.135544121221943</v>
      </c>
      <c r="F10" s="441">
        <f t="shared" si="2"/>
        <v>1.0766568548746767</v>
      </c>
      <c r="G10" s="441">
        <f t="shared" si="2"/>
        <v>0.85776776246023334</v>
      </c>
      <c r="H10" s="441">
        <f>H9/G9</f>
        <v>1.1681540720135992</v>
      </c>
      <c r="I10" s="441">
        <f>I9/H9</f>
        <v>1.0915615233244589</v>
      </c>
      <c r="J10" s="219"/>
      <c r="K10" s="219"/>
      <c r="L10" s="219"/>
      <c r="M10" s="219"/>
      <c r="R10" s="102"/>
      <c r="W10" s="102"/>
      <c r="AB10" s="102"/>
      <c r="AG10" s="102"/>
      <c r="AL10" s="102"/>
    </row>
    <row r="11" spans="1:38" ht="21.4" customHeight="1" x14ac:dyDescent="0.3">
      <c r="A11" s="437">
        <v>6</v>
      </c>
      <c r="B11" s="438" t="s">
        <v>544</v>
      </c>
      <c r="C11" s="792">
        <v>25.551334234714499</v>
      </c>
      <c r="D11" s="792">
        <v>26.594926071808501</v>
      </c>
      <c r="E11" s="792">
        <v>27.200492375748802</v>
      </c>
      <c r="F11" s="792">
        <v>25.834</v>
      </c>
      <c r="G11" s="792">
        <v>27</v>
      </c>
      <c r="H11" s="792">
        <v>28</v>
      </c>
      <c r="I11" s="792">
        <v>28.6</v>
      </c>
      <c r="J11" s="135"/>
      <c r="K11" s="135"/>
      <c r="L11" s="135"/>
      <c r="M11" s="135"/>
    </row>
    <row r="12" spans="1:38" s="220" customFormat="1" ht="16.5" customHeight="1" x14ac:dyDescent="0.3">
      <c r="A12" s="439">
        <v>7</v>
      </c>
      <c r="B12" s="440" t="s">
        <v>289</v>
      </c>
      <c r="C12" s="441">
        <v>1.1696814760998948</v>
      </c>
      <c r="D12" s="441">
        <f>D11/C11</f>
        <v>1.0408429488459416</v>
      </c>
      <c r="E12" s="441">
        <f>E11/D11</f>
        <v>1.0227699938817361</v>
      </c>
      <c r="F12" s="441">
        <f>+F11/E11</f>
        <v>0.94976221912191827</v>
      </c>
      <c r="G12" s="441">
        <f>+G11/F11</f>
        <v>1.0451343191143454</v>
      </c>
      <c r="H12" s="441">
        <f>+H11/G11</f>
        <v>1.037037037037037</v>
      </c>
      <c r="I12" s="441">
        <f>I11/H11</f>
        <v>1.0214285714285716</v>
      </c>
      <c r="J12" s="219"/>
      <c r="K12" s="219"/>
      <c r="L12" s="219"/>
      <c r="M12" s="219"/>
    </row>
    <row r="13" spans="1:38" s="222" customFormat="1" ht="19.5" customHeight="1" x14ac:dyDescent="0.2">
      <c r="A13" s="989" t="s">
        <v>207</v>
      </c>
      <c r="B13" s="989"/>
      <c r="C13" s="989"/>
      <c r="D13" s="989"/>
      <c r="E13" s="989"/>
      <c r="F13" s="989"/>
      <c r="G13" s="989"/>
      <c r="H13" s="989"/>
      <c r="I13" s="989"/>
      <c r="J13" s="221"/>
      <c r="K13" s="221"/>
      <c r="L13" s="221"/>
      <c r="M13" s="221"/>
    </row>
    <row r="14" spans="1:38" ht="31.7" customHeight="1" x14ac:dyDescent="0.3">
      <c r="A14" s="439">
        <v>8</v>
      </c>
      <c r="B14" s="442" t="s">
        <v>290</v>
      </c>
      <c r="C14" s="444">
        <v>2.7269999999999999</v>
      </c>
      <c r="D14" s="444">
        <v>2.3580000000000001</v>
      </c>
      <c r="E14" s="444">
        <v>2.2080000000000002</v>
      </c>
      <c r="F14" s="444">
        <v>2.1139999999999999</v>
      </c>
      <c r="G14" s="444">
        <v>2.1</v>
      </c>
      <c r="H14" s="444">
        <v>2.1139999999999999</v>
      </c>
      <c r="I14" s="444">
        <f>G14</f>
        <v>2.1</v>
      </c>
      <c r="J14" s="135"/>
      <c r="K14" s="135"/>
      <c r="L14" s="135"/>
      <c r="M14" s="135"/>
    </row>
    <row r="15" spans="1:38" s="123" customFormat="1" ht="4.7" customHeight="1" x14ac:dyDescent="0.3">
      <c r="A15" s="439"/>
      <c r="B15" s="442"/>
      <c r="C15" s="445"/>
      <c r="D15" s="445"/>
      <c r="E15" s="445"/>
      <c r="F15" s="445"/>
      <c r="G15" s="445"/>
      <c r="H15" s="445"/>
      <c r="I15" s="445"/>
      <c r="J15" s="223"/>
      <c r="K15" s="223"/>
      <c r="L15" s="223"/>
      <c r="M15" s="223"/>
    </row>
    <row r="16" spans="1:38" ht="21.4" customHeight="1" x14ac:dyDescent="0.3">
      <c r="A16" s="439">
        <v>9</v>
      </c>
      <c r="B16" s="438" t="s">
        <v>208</v>
      </c>
      <c r="C16" s="217">
        <v>28394.409637019049</v>
      </c>
      <c r="D16" s="217">
        <f t="shared" ref="D16:E16" si="3">D28+D38</f>
        <v>37780.521450758664</v>
      </c>
      <c r="E16" s="217">
        <f t="shared" si="3"/>
        <v>43284.858193134212</v>
      </c>
      <c r="F16" s="217">
        <f>F28+F38</f>
        <v>52322.356081290076</v>
      </c>
      <c r="G16" s="217">
        <f>G28+G38</f>
        <v>52557.333178321103</v>
      </c>
      <c r="H16" s="217">
        <f>H28+H38</f>
        <v>56911.160089007106</v>
      </c>
      <c r="I16" s="217">
        <f>I28+I38</f>
        <v>62122.032600918741</v>
      </c>
      <c r="J16" s="135"/>
      <c r="K16" s="135"/>
      <c r="L16" s="135"/>
      <c r="M16" s="135"/>
    </row>
    <row r="17" spans="1:13" s="220" customFormat="1" ht="16.5" customHeight="1" x14ac:dyDescent="0.3">
      <c r="A17" s="439">
        <v>10</v>
      </c>
      <c r="B17" s="440" t="s">
        <v>291</v>
      </c>
      <c r="C17" s="441">
        <v>1.5004746724817335</v>
      </c>
      <c r="D17" s="441">
        <f t="shared" ref="D17:G17" si="4">D16/C16</f>
        <v>1.3305619639121684</v>
      </c>
      <c r="E17" s="441">
        <f t="shared" si="4"/>
        <v>1.1456924502630181</v>
      </c>
      <c r="F17" s="441">
        <f t="shared" si="4"/>
        <v>1.208791209337712</v>
      </c>
      <c r="G17" s="441">
        <f t="shared" si="4"/>
        <v>1.0044909502291135</v>
      </c>
      <c r="H17" s="441">
        <f>H16/G16</f>
        <v>1.082839570567897</v>
      </c>
      <c r="I17" s="441">
        <f>I16/H16</f>
        <v>1.0915615233244589</v>
      </c>
      <c r="J17" s="219"/>
      <c r="K17" s="219"/>
      <c r="L17" s="219"/>
      <c r="M17" s="219"/>
    </row>
    <row r="18" spans="1:13" ht="19.7" customHeight="1" x14ac:dyDescent="0.3">
      <c r="A18" s="439">
        <v>11</v>
      </c>
      <c r="B18" s="442" t="s">
        <v>378</v>
      </c>
      <c r="C18" s="443">
        <v>70.106191390595654</v>
      </c>
      <c r="D18" s="443">
        <f t="shared" ref="D18:E18" si="5">D16/D9*100</f>
        <v>76.534562536987821</v>
      </c>
      <c r="E18" s="443">
        <f t="shared" si="5"/>
        <v>77.21854998329178</v>
      </c>
      <c r="F18" s="443">
        <f>F16/F9*100</f>
        <v>86.695314291639178</v>
      </c>
      <c r="G18" s="443">
        <f>G16/G9*100</f>
        <v>101.52475115577404</v>
      </c>
      <c r="H18" s="443">
        <f>H16/H9*100</f>
        <v>94.110032723706624</v>
      </c>
      <c r="I18" s="443">
        <f>I16/I9*100</f>
        <v>94.110032723706624</v>
      </c>
      <c r="J18" s="225"/>
      <c r="K18" s="135"/>
      <c r="L18" s="135"/>
      <c r="M18" s="135"/>
    </row>
    <row r="19" spans="1:13" s="220" customFormat="1" ht="16.5" customHeight="1" x14ac:dyDescent="0.3">
      <c r="A19" s="439">
        <v>12</v>
      </c>
      <c r="B19" s="440" t="s">
        <v>209</v>
      </c>
      <c r="C19" s="441">
        <v>1.4401993208416224</v>
      </c>
      <c r="D19" s="441">
        <f t="shared" ref="D19:G19" si="6">D18/C18</f>
        <v>1.0916947707311127</v>
      </c>
      <c r="E19" s="441">
        <f t="shared" si="6"/>
        <v>1.0089369746638768</v>
      </c>
      <c r="F19" s="441">
        <f t="shared" si="6"/>
        <v>1.1227265250435023</v>
      </c>
      <c r="G19" s="441">
        <f t="shared" si="6"/>
        <v>1.1710523456233091</v>
      </c>
      <c r="H19" s="441">
        <f>H18/G18</f>
        <v>0.92696639639440559</v>
      </c>
      <c r="I19" s="441">
        <f>I18/H18</f>
        <v>1</v>
      </c>
      <c r="J19" s="226"/>
      <c r="K19" s="219"/>
      <c r="L19" s="219"/>
      <c r="M19" s="219"/>
    </row>
    <row r="20" spans="1:13" ht="19.5" customHeight="1" x14ac:dyDescent="0.3">
      <c r="A20" s="659">
        <v>13</v>
      </c>
      <c r="B20" s="446" t="s">
        <v>332</v>
      </c>
      <c r="C20" s="447">
        <v>1.928064836745053</v>
      </c>
      <c r="D20" s="447">
        <f t="shared" ref="D20:G20" si="7">D22/D11/D9*100</f>
        <v>1.8217960822852419</v>
      </c>
      <c r="E20" s="447">
        <f t="shared" si="7"/>
        <v>1.7249368105252154</v>
      </c>
      <c r="F20" s="447">
        <f t="shared" si="7"/>
        <v>1.8463424751624615</v>
      </c>
      <c r="G20" s="447">
        <f t="shared" si="7"/>
        <v>2.1109725973824816</v>
      </c>
      <c r="H20" s="447">
        <f>H22/H11/H9*100</f>
        <v>2.011169093172632</v>
      </c>
      <c r="I20" s="447">
        <f>I22/I11/I9*100</f>
        <v>1.888090700391867</v>
      </c>
      <c r="J20" s="227"/>
      <c r="K20" s="135"/>
      <c r="L20" s="135"/>
      <c r="M20" s="135"/>
    </row>
    <row r="21" spans="1:13" s="220" customFormat="1" ht="16.5" customHeight="1" x14ac:dyDescent="0.3">
      <c r="A21" s="439">
        <v>14</v>
      </c>
      <c r="B21" s="440" t="s">
        <v>292</v>
      </c>
      <c r="C21" s="444">
        <v>1.1151565790073681</v>
      </c>
      <c r="D21" s="441">
        <f t="shared" ref="D21:G21" si="8">D20/C20</f>
        <v>0.94488320494490563</v>
      </c>
      <c r="E21" s="441">
        <f t="shared" si="8"/>
        <v>0.94683308812557809</v>
      </c>
      <c r="F21" s="444">
        <f t="shared" si="8"/>
        <v>1.0703826736703939</v>
      </c>
      <c r="G21" s="444">
        <f t="shared" si="8"/>
        <v>1.1433266719364916</v>
      </c>
      <c r="H21" s="441">
        <f>H20/G20</f>
        <v>0.95272155387824464</v>
      </c>
      <c r="I21" s="441">
        <f>I20/H20</f>
        <v>0.93880256354446656</v>
      </c>
    </row>
    <row r="22" spans="1:13" ht="21.4" customHeight="1" x14ac:dyDescent="0.2">
      <c r="A22" s="659">
        <v>15</v>
      </c>
      <c r="B22" s="659" t="s">
        <v>210</v>
      </c>
      <c r="C22" s="448">
        <v>19953.160065880002</v>
      </c>
      <c r="D22" s="448">
        <f t="shared" ref="D22:G22" si="9">D44+D33</f>
        <v>23917.12067882</v>
      </c>
      <c r="E22" s="448">
        <f t="shared" si="9"/>
        <v>26300.518637280002</v>
      </c>
      <c r="F22" s="448">
        <f t="shared" si="9"/>
        <v>28786.945310499999</v>
      </c>
      <c r="G22" s="448">
        <f t="shared" si="9"/>
        <v>29505.823943750001</v>
      </c>
      <c r="H22" s="449">
        <f>H44+H33</f>
        <v>34054</v>
      </c>
      <c r="I22" s="448">
        <f>I44+I33</f>
        <v>35645</v>
      </c>
      <c r="J22" s="228"/>
      <c r="K22" s="228"/>
    </row>
    <row r="23" spans="1:13" s="220" customFormat="1" ht="16.5" customHeight="1" x14ac:dyDescent="0.3">
      <c r="A23" s="439">
        <v>16</v>
      </c>
      <c r="B23" s="440" t="s">
        <v>293</v>
      </c>
      <c r="C23" s="450">
        <v>1.3589689386322483</v>
      </c>
      <c r="D23" s="443">
        <f t="shared" ref="D23:I23" si="10">D22/C22*100</f>
        <v>119.86632994398911</v>
      </c>
      <c r="E23" s="443">
        <f t="shared" si="10"/>
        <v>109.96523783304167</v>
      </c>
      <c r="F23" s="443">
        <f t="shared" si="10"/>
        <v>109.453907383011</v>
      </c>
      <c r="G23" s="443">
        <f t="shared" si="10"/>
        <v>102.49723833319611</v>
      </c>
      <c r="H23" s="443">
        <f t="shared" si="10"/>
        <v>115.41450279416246</v>
      </c>
      <c r="I23" s="443">
        <f t="shared" si="10"/>
        <v>104.67199154284373</v>
      </c>
      <c r="J23" s="229"/>
      <c r="K23" s="229"/>
    </row>
    <row r="24" spans="1:13" ht="26.65" customHeight="1" x14ac:dyDescent="0.35">
      <c r="A24" s="990" t="s">
        <v>211</v>
      </c>
      <c r="B24" s="990"/>
      <c r="C24" s="990"/>
      <c r="D24" s="990"/>
      <c r="E24" s="990"/>
      <c r="F24" s="990"/>
      <c r="G24" s="990"/>
      <c r="H24" s="990"/>
      <c r="I24" s="990"/>
      <c r="J24" s="230"/>
      <c r="K24" s="230"/>
    </row>
    <row r="25" spans="1:13" ht="33.75" customHeight="1" x14ac:dyDescent="0.3">
      <c r="A25" s="439">
        <v>17</v>
      </c>
      <c r="B25" s="442" t="s">
        <v>545</v>
      </c>
      <c r="C25" s="444">
        <v>2.4529999999999998</v>
      </c>
      <c r="D25" s="444">
        <v>2.056</v>
      </c>
      <c r="E25" s="444">
        <v>1.9990000000000001</v>
      </c>
      <c r="F25" s="444">
        <v>1.7969999999999999</v>
      </c>
      <c r="G25" s="444">
        <v>1.7050000000000001</v>
      </c>
      <c r="H25" s="444">
        <v>1.7969999999999999</v>
      </c>
      <c r="I25" s="444">
        <v>1.7010000000000001</v>
      </c>
    </row>
    <row r="26" spans="1:13" s="123" customFormat="1" ht="33.75" customHeight="1" x14ac:dyDescent="0.3">
      <c r="A26" s="437">
        <v>18</v>
      </c>
      <c r="B26" s="446" t="s">
        <v>333</v>
      </c>
      <c r="C26" s="217">
        <v>35588.756590923171</v>
      </c>
      <c r="D26" s="217">
        <f t="shared" ref="D26:E26" si="11">D9-D37</f>
        <v>42495.026995473847</v>
      </c>
      <c r="E26" s="217">
        <f t="shared" si="11"/>
        <v>47354.532290274445</v>
      </c>
      <c r="F26" s="217">
        <f>F9-F37</f>
        <v>50417.027701303392</v>
      </c>
      <c r="G26" s="217">
        <f>G9-G37</f>
        <v>44592.017231220372</v>
      </c>
      <c r="H26" s="217">
        <f>H9-H37</f>
        <v>51366.164301528472</v>
      </c>
      <c r="I26" s="217">
        <f>I9-I37</f>
        <v>56069.328552310857</v>
      </c>
    </row>
    <row r="27" spans="1:13" s="231" customFormat="1" ht="16.5" customHeight="1" x14ac:dyDescent="0.3">
      <c r="A27" s="439">
        <v>19</v>
      </c>
      <c r="B27" s="440" t="s">
        <v>294</v>
      </c>
      <c r="C27" s="441">
        <v>1.0300631167428882</v>
      </c>
      <c r="D27" s="441">
        <f t="shared" ref="D27:F27" si="12">D26/C26</f>
        <v>1.1940576481481262</v>
      </c>
      <c r="E27" s="441">
        <f t="shared" si="12"/>
        <v>1.1143546819094428</v>
      </c>
      <c r="F27" s="441">
        <f t="shared" si="12"/>
        <v>1.064671643091234</v>
      </c>
      <c r="G27" s="441">
        <f>G26/F26</f>
        <v>0.8844634296056999</v>
      </c>
      <c r="H27" s="441">
        <f>H26/G26</f>
        <v>1.1519138960496564</v>
      </c>
      <c r="I27" s="441">
        <f>I26/H26</f>
        <v>1.0915615233244589</v>
      </c>
    </row>
    <row r="28" spans="1:13" ht="33.75" customHeight="1" x14ac:dyDescent="0.3">
      <c r="A28" s="451">
        <v>20</v>
      </c>
      <c r="B28" s="446" t="s">
        <v>546</v>
      </c>
      <c r="C28" s="217">
        <v>24949.921809165822</v>
      </c>
      <c r="D28" s="217">
        <f t="shared" ref="D28:G28" si="13">D33/D25/D11*100</f>
        <v>32523.383010960788</v>
      </c>
      <c r="E28" s="217">
        <f t="shared" si="13"/>
        <v>36566.48318591962</v>
      </c>
      <c r="F28" s="217">
        <f t="shared" si="13"/>
        <v>43709.200622147764</v>
      </c>
      <c r="G28" s="217">
        <f t="shared" si="13"/>
        <v>45271.934529336366</v>
      </c>
      <c r="H28" s="217">
        <f>H9*H29/100</f>
        <v>48340.714033081356</v>
      </c>
      <c r="I28" s="217">
        <f>I9*I29/100</f>
        <v>52766.863448542332</v>
      </c>
    </row>
    <row r="29" spans="1:13" ht="38.25" customHeight="1" x14ac:dyDescent="0.3">
      <c r="A29" s="452">
        <v>21</v>
      </c>
      <c r="B29" s="442" t="s">
        <v>547</v>
      </c>
      <c r="C29" s="453">
        <v>61.601703148402109</v>
      </c>
      <c r="D29" s="453">
        <f t="shared" ref="D29:G29" si="14">D28/D9*100</f>
        <v>65.884820944333498</v>
      </c>
      <c r="E29" s="453">
        <f t="shared" si="14"/>
        <v>65.233223059351744</v>
      </c>
      <c r="F29" s="453">
        <f t="shared" si="14"/>
        <v>72.423781518670069</v>
      </c>
      <c r="G29" s="453">
        <f t="shared" si="14"/>
        <v>87.451581149235764</v>
      </c>
      <c r="H29" s="443">
        <f>(G29+F29)/2</f>
        <v>79.937681333952924</v>
      </c>
      <c r="I29" s="443">
        <f>(F29+G29+H29)/3</f>
        <v>79.937681333952924</v>
      </c>
      <c r="K29" s="224"/>
    </row>
    <row r="30" spans="1:13" s="220" customFormat="1" ht="16.5" customHeight="1" x14ac:dyDescent="0.3">
      <c r="A30" s="439">
        <v>22</v>
      </c>
      <c r="B30" s="440" t="s">
        <v>295</v>
      </c>
      <c r="C30" s="441">
        <v>1.4239028892396113</v>
      </c>
      <c r="D30" s="441">
        <f t="shared" ref="D30:G30" si="15">D29/C29</f>
        <v>1.0695292106715477</v>
      </c>
      <c r="E30" s="441">
        <f t="shared" si="15"/>
        <v>0.99011004544533421</v>
      </c>
      <c r="F30" s="441">
        <f t="shared" si="15"/>
        <v>1.1102284713538695</v>
      </c>
      <c r="G30" s="441">
        <f t="shared" si="15"/>
        <v>1.2074981354942325</v>
      </c>
      <c r="H30" s="441">
        <f>H29/G29</f>
        <v>0.91407931432983014</v>
      </c>
      <c r="I30" s="441">
        <f>I29/H29</f>
        <v>1</v>
      </c>
    </row>
    <row r="31" spans="1:13" ht="19.5" customHeight="1" x14ac:dyDescent="0.3">
      <c r="A31" s="659">
        <v>23</v>
      </c>
      <c r="B31" s="438" t="s">
        <v>334</v>
      </c>
      <c r="C31" s="447">
        <v>1.5110897782303037</v>
      </c>
      <c r="D31" s="447">
        <f t="shared" ref="D31:G31" si="16">(D33/D11/D9)*100</f>
        <v>1.3545919186154969</v>
      </c>
      <c r="E31" s="447">
        <f t="shared" si="16"/>
        <v>1.3040121289564415</v>
      </c>
      <c r="F31" s="447">
        <f t="shared" si="16"/>
        <v>1.3014553538905014</v>
      </c>
      <c r="G31" s="447">
        <f t="shared" si="16"/>
        <v>1.4910494585944698</v>
      </c>
      <c r="H31" s="447">
        <f>(H33/H11/H9)*100</f>
        <v>1.4364734202513048</v>
      </c>
      <c r="I31" s="447">
        <f>(I33/I11/I9)*100</f>
        <v>1.3597219323624412</v>
      </c>
    </row>
    <row r="32" spans="1:13" s="220" customFormat="1" ht="16.5" customHeight="1" x14ac:dyDescent="0.3">
      <c r="A32" s="439">
        <v>24</v>
      </c>
      <c r="B32" s="440" t="s">
        <v>292</v>
      </c>
      <c r="C32" s="444">
        <v>1.0201033257315322</v>
      </c>
      <c r="D32" s="441">
        <f t="shared" ref="D32:G32" si="17">D31/C31</f>
        <v>0.8964337778804331</v>
      </c>
      <c r="E32" s="441">
        <f t="shared" si="17"/>
        <v>0.96266049652005004</v>
      </c>
      <c r="F32" s="441">
        <f t="shared" si="17"/>
        <v>0.99803930116203277</v>
      </c>
      <c r="G32" s="441">
        <f t="shared" si="17"/>
        <v>1.145678531451122</v>
      </c>
      <c r="H32" s="444">
        <f>H31/G31</f>
        <v>0.96339756670807497</v>
      </c>
      <c r="I32" s="441">
        <f>I31/H31</f>
        <v>0.94656950361431946</v>
      </c>
    </row>
    <row r="33" spans="1:18" ht="37.5" x14ac:dyDescent="0.3">
      <c r="A33" s="392">
        <v>25</v>
      </c>
      <c r="B33" s="232" t="s">
        <v>296</v>
      </c>
      <c r="C33" s="454">
        <v>15637.968000000001</v>
      </c>
      <c r="D33" s="454">
        <v>17783.515237029998</v>
      </c>
      <c r="E33" s="454">
        <v>19882.580678660001</v>
      </c>
      <c r="F33" s="454">
        <v>20291.427295040001</v>
      </c>
      <c r="G33" s="454">
        <v>20840.935060579999</v>
      </c>
      <c r="H33" s="454">
        <f>ROUND(H28*H11*H25/100,0)</f>
        <v>24323</v>
      </c>
      <c r="I33" s="454">
        <f>ROUND(I28*I11*I25/100,0)</f>
        <v>25670</v>
      </c>
      <c r="J33" s="228"/>
      <c r="K33" s="228"/>
    </row>
    <row r="34" spans="1:18" s="220" customFormat="1" ht="16.5" customHeight="1" x14ac:dyDescent="0.3">
      <c r="A34" s="439">
        <v>26</v>
      </c>
      <c r="B34" s="440" t="s">
        <v>297</v>
      </c>
      <c r="C34" s="455">
        <v>124.31337087197041</v>
      </c>
      <c r="D34" s="455">
        <f t="shared" ref="D34:G34" si="18">D33/C33*100</f>
        <v>113.72011527987522</v>
      </c>
      <c r="E34" s="455">
        <f t="shared" si="18"/>
        <v>111.80343376240481</v>
      </c>
      <c r="F34" s="455">
        <f t="shared" si="18"/>
        <v>102.05630558219644</v>
      </c>
      <c r="G34" s="455">
        <f t="shared" si="18"/>
        <v>102.70807842913207</v>
      </c>
      <c r="H34" s="455">
        <f>+H33/G33*100</f>
        <v>116.70781531298096</v>
      </c>
      <c r="I34" s="441">
        <f>I33/H33</f>
        <v>1.0553796817826748</v>
      </c>
    </row>
    <row r="35" spans="1:18" ht="19.5" customHeight="1" x14ac:dyDescent="0.2">
      <c r="A35" s="990" t="s">
        <v>212</v>
      </c>
      <c r="B35" s="990"/>
      <c r="C35" s="990"/>
      <c r="D35" s="990"/>
      <c r="E35" s="990"/>
      <c r="F35" s="990"/>
      <c r="G35" s="990"/>
      <c r="H35" s="990"/>
      <c r="I35" s="990"/>
    </row>
    <row r="36" spans="1:18" ht="33.75" customHeight="1" x14ac:dyDescent="0.3">
      <c r="A36" s="439">
        <v>27</v>
      </c>
      <c r="B36" s="442" t="s">
        <v>548</v>
      </c>
      <c r="C36" s="444">
        <v>4.9029999999999996</v>
      </c>
      <c r="D36" s="444">
        <v>4.3869999999999996</v>
      </c>
      <c r="E36" s="444">
        <v>3.512</v>
      </c>
      <c r="F36" s="444">
        <v>3.8180000000000001</v>
      </c>
      <c r="G36" s="444">
        <v>4.4050000000000002</v>
      </c>
      <c r="H36" s="444">
        <v>4.0549999999999997</v>
      </c>
      <c r="I36" s="444">
        <v>3.7280000000000002</v>
      </c>
    </row>
    <row r="37" spans="1:18" ht="23.1" customHeight="1" x14ac:dyDescent="0.3">
      <c r="A37" s="439">
        <v>28</v>
      </c>
      <c r="B37" s="456" t="s">
        <v>213</v>
      </c>
      <c r="C37" s="217">
        <v>4913.2434090768284</v>
      </c>
      <c r="D37" s="217">
        <f t="shared" ref="D37:G37" si="19">((D38/D16)*(D9))</f>
        <v>6868.973004526154</v>
      </c>
      <c r="E37" s="217">
        <f t="shared" si="19"/>
        <v>8700.4677097255553</v>
      </c>
      <c r="F37" s="217">
        <f t="shared" si="19"/>
        <v>9934.9722986966044</v>
      </c>
      <c r="G37" s="217">
        <f t="shared" si="19"/>
        <v>7175.9827687796269</v>
      </c>
      <c r="H37" s="217">
        <f>((H38/H16)*(H9))</f>
        <v>9106.8356984715265</v>
      </c>
      <c r="I37" s="217">
        <f>((I38/I16)*(I9))</f>
        <v>9940.6714476891411</v>
      </c>
      <c r="J37" s="224"/>
    </row>
    <row r="38" spans="1:18" ht="37.5" x14ac:dyDescent="0.3">
      <c r="A38" s="659">
        <v>29</v>
      </c>
      <c r="B38" s="446" t="s">
        <v>549</v>
      </c>
      <c r="C38" s="217">
        <v>3444.4878278532274</v>
      </c>
      <c r="D38" s="217">
        <f t="shared" ref="D38:G38" si="20">D44/D36/D11*100</f>
        <v>5257.13843979788</v>
      </c>
      <c r="E38" s="217">
        <f t="shared" si="20"/>
        <v>6718.3750072145895</v>
      </c>
      <c r="F38" s="217">
        <f t="shared" si="20"/>
        <v>8613.1554591423101</v>
      </c>
      <c r="G38" s="217">
        <f t="shared" si="20"/>
        <v>7285.3986489847402</v>
      </c>
      <c r="H38" s="217">
        <f>H9*H40/100</f>
        <v>8570.4460559257495</v>
      </c>
      <c r="I38" s="217">
        <f>I9*I40/100</f>
        <v>9355.1691523764111</v>
      </c>
      <c r="K38" s="233"/>
      <c r="L38" s="233"/>
      <c r="M38" s="233"/>
      <c r="N38" s="233"/>
      <c r="O38" s="233"/>
      <c r="P38" s="233"/>
      <c r="Q38" s="233"/>
      <c r="R38" s="233"/>
    </row>
    <row r="39" spans="1:18" s="220" customFormat="1" ht="17.25" customHeight="1" x14ac:dyDescent="0.3">
      <c r="A39" s="439">
        <v>30</v>
      </c>
      <c r="B39" s="474" t="s">
        <v>298</v>
      </c>
      <c r="C39" s="441">
        <v>1.6361087604810567</v>
      </c>
      <c r="D39" s="441">
        <f t="shared" ref="D39:G39" si="21">D38/C38</f>
        <v>1.5262467752932618</v>
      </c>
      <c r="E39" s="441">
        <f t="shared" si="21"/>
        <v>1.277952841484024</v>
      </c>
      <c r="F39" s="441">
        <f t="shared" si="21"/>
        <v>1.2820295755882922</v>
      </c>
      <c r="G39" s="441">
        <f t="shared" si="21"/>
        <v>0.8458454841020846</v>
      </c>
      <c r="H39" s="441">
        <f>H38/G38</f>
        <v>1.1763866974005723</v>
      </c>
      <c r="I39" s="441">
        <f>I38/H38</f>
        <v>1.0915615233244589</v>
      </c>
    </row>
    <row r="40" spans="1:18" ht="33.75" customHeight="1" x14ac:dyDescent="0.3">
      <c r="A40" s="439">
        <v>31</v>
      </c>
      <c r="B40" s="442" t="s">
        <v>550</v>
      </c>
      <c r="C40" s="443">
        <v>8.5044882421935384</v>
      </c>
      <c r="D40" s="443">
        <f t="shared" ref="D40:G40" si="22">D38/D9*100</f>
        <v>10.649741592654323</v>
      </c>
      <c r="E40" s="443">
        <f t="shared" si="22"/>
        <v>11.98532692394004</v>
      </c>
      <c r="F40" s="443">
        <f t="shared" si="22"/>
        <v>14.271532772969097</v>
      </c>
      <c r="G40" s="443">
        <f t="shared" si="22"/>
        <v>14.073170006538286</v>
      </c>
      <c r="H40" s="664">
        <f>(F40+G40)/2</f>
        <v>14.172351389753691</v>
      </c>
      <c r="I40" s="443">
        <f>(F40+G40+H40)/3</f>
        <v>14.172351389753691</v>
      </c>
    </row>
    <row r="41" spans="1:18" s="220" customFormat="1" ht="16.5" customHeight="1" x14ac:dyDescent="0.3">
      <c r="A41" s="439">
        <v>32</v>
      </c>
      <c r="B41" s="440" t="s">
        <v>295</v>
      </c>
      <c r="C41" s="441">
        <v>1.5703848714557569</v>
      </c>
      <c r="D41" s="441">
        <f t="shared" ref="D41:G41" si="23">D40/C40</f>
        <v>1.2522495521620551</v>
      </c>
      <c r="E41" s="441">
        <f t="shared" si="23"/>
        <v>1.125410116261125</v>
      </c>
      <c r="F41" s="441">
        <f t="shared" si="23"/>
        <v>1.1907503953406966</v>
      </c>
      <c r="G41" s="441">
        <f t="shared" si="23"/>
        <v>0.98610080854058513</v>
      </c>
      <c r="H41" s="441">
        <f>H40/G40</f>
        <v>1.0070475509902408</v>
      </c>
      <c r="I41" s="441">
        <f>I40/H40</f>
        <v>1</v>
      </c>
    </row>
    <row r="42" spans="1:18" ht="18" customHeight="1" x14ac:dyDescent="0.3">
      <c r="A42" s="659">
        <v>33</v>
      </c>
      <c r="B42" s="438" t="s">
        <v>335</v>
      </c>
      <c r="C42" s="447">
        <v>0.4169750585147492</v>
      </c>
      <c r="D42" s="447">
        <f t="shared" ref="D42:G42" si="24">(D44/D11/D9)*100</f>
        <v>0.46720416366974499</v>
      </c>
      <c r="E42" s="447">
        <f t="shared" si="24"/>
        <v>0.42092468156877422</v>
      </c>
      <c r="F42" s="447">
        <f t="shared" si="24"/>
        <v>0.54488712127196026</v>
      </c>
      <c r="G42" s="447">
        <f t="shared" si="24"/>
        <v>0.61992313878801153</v>
      </c>
      <c r="H42" s="447">
        <f>(H44/H11/H9)*100</f>
        <v>0.57469567292132728</v>
      </c>
      <c r="I42" s="447">
        <f>(I44/I11/I9)*100</f>
        <v>0.52836876802942545</v>
      </c>
    </row>
    <row r="43" spans="1:18" s="220" customFormat="1" ht="16.5" customHeight="1" x14ac:dyDescent="0.3">
      <c r="A43" s="439">
        <v>34</v>
      </c>
      <c r="B43" s="440" t="s">
        <v>292</v>
      </c>
      <c r="C43" s="444">
        <v>1.6837080745129185</v>
      </c>
      <c r="D43" s="441">
        <f t="shared" ref="D43:F43" si="25">D42/C42</f>
        <v>1.120460694541084</v>
      </c>
      <c r="E43" s="441">
        <f t="shared" si="25"/>
        <v>0.90094377212424714</v>
      </c>
      <c r="F43" s="441">
        <f t="shared" si="25"/>
        <v>1.2945002874176481</v>
      </c>
      <c r="G43" s="441">
        <f>G42/F42</f>
        <v>1.1377092880097635</v>
      </c>
      <c r="H43" s="444">
        <f>H42/G42</f>
        <v>0.92704343000471512</v>
      </c>
      <c r="I43" s="441">
        <f>I42/H42</f>
        <v>0.91938880511069421</v>
      </c>
    </row>
    <row r="44" spans="1:18" ht="37.5" x14ac:dyDescent="0.3">
      <c r="A44" s="659">
        <v>35</v>
      </c>
      <c r="B44" s="232" t="s">
        <v>299</v>
      </c>
      <c r="C44" s="454">
        <v>4315.19206588</v>
      </c>
      <c r="D44" s="454">
        <v>6133.6054417900004</v>
      </c>
      <c r="E44" s="454">
        <v>6417.9379586200002</v>
      </c>
      <c r="F44" s="454">
        <v>8495.5180154600002</v>
      </c>
      <c r="G44" s="454">
        <v>8664.8888831700006</v>
      </c>
      <c r="H44" s="454">
        <f>ROUND(H38*H11*H36/100,0)</f>
        <v>9731</v>
      </c>
      <c r="I44" s="454">
        <f>ROUND(I38*I11*I36/100,0)</f>
        <v>9975</v>
      </c>
      <c r="J44" s="234"/>
      <c r="K44" s="234"/>
    </row>
    <row r="45" spans="1:18" s="220" customFormat="1" ht="16.5" customHeight="1" x14ac:dyDescent="0.3">
      <c r="A45" s="439">
        <v>36</v>
      </c>
      <c r="B45" s="440" t="s">
        <v>224</v>
      </c>
      <c r="C45" s="443">
        <v>2.051825741838043</v>
      </c>
      <c r="D45" s="443">
        <f t="shared" ref="D45:G45" si="26">D44/C44*100</f>
        <v>142.13980161597212</v>
      </c>
      <c r="E45" s="443">
        <f t="shared" si="26"/>
        <v>104.63565058966398</v>
      </c>
      <c r="F45" s="443">
        <f t="shared" si="26"/>
        <v>132.37145747178158</v>
      </c>
      <c r="G45" s="443">
        <f t="shared" si="26"/>
        <v>101.99364967976976</v>
      </c>
      <c r="H45" s="443">
        <f>+H44/G44*100</f>
        <v>112.3038059830257</v>
      </c>
      <c r="I45" s="443">
        <f>I44/H44*100</f>
        <v>102.50745041619567</v>
      </c>
    </row>
    <row r="46" spans="1:18" s="220" customFormat="1" ht="16.5" hidden="1" customHeight="1" x14ac:dyDescent="0.25">
      <c r="A46" s="235" t="s">
        <v>214</v>
      </c>
      <c r="B46" s="236"/>
      <c r="C46" s="237">
        <v>1901.3789076</v>
      </c>
      <c r="D46" s="237"/>
      <c r="E46" s="237"/>
      <c r="F46" s="237"/>
      <c r="G46" s="237"/>
      <c r="H46" s="238"/>
      <c r="I46" s="238"/>
    </row>
    <row r="47" spans="1:18" s="220" customFormat="1" ht="16.5" hidden="1" customHeight="1" x14ac:dyDescent="0.25">
      <c r="A47" s="987" t="s">
        <v>215</v>
      </c>
      <c r="B47" s="988"/>
      <c r="C47" s="239"/>
      <c r="D47" s="239"/>
      <c r="E47" s="239"/>
      <c r="F47" s="239"/>
      <c r="G47" s="239"/>
      <c r="H47" s="240"/>
      <c r="I47" s="240"/>
    </row>
    <row r="48" spans="1:18" s="220" customFormat="1" ht="24.75" hidden="1" customHeight="1" thickBot="1" x14ac:dyDescent="0.35">
      <c r="A48" s="985" t="s">
        <v>216</v>
      </c>
      <c r="B48" s="986"/>
      <c r="C48" s="241"/>
      <c r="D48" s="241"/>
      <c r="E48" s="241"/>
      <c r="F48" s="241"/>
      <c r="G48" s="241"/>
      <c r="H48" s="242"/>
      <c r="I48" s="242"/>
    </row>
    <row r="49" spans="1:9" s="220" customFormat="1" ht="27" hidden="1" customHeight="1" x14ac:dyDescent="0.25">
      <c r="A49" s="243" t="s">
        <v>217</v>
      </c>
      <c r="B49" s="244"/>
      <c r="C49" s="245"/>
      <c r="D49" s="245"/>
      <c r="E49" s="245"/>
      <c r="F49" s="245"/>
      <c r="G49" s="245"/>
      <c r="H49" s="245"/>
      <c r="I49" s="245"/>
    </row>
    <row r="50" spans="1:9" ht="18.75" x14ac:dyDescent="0.3">
      <c r="C50" s="246"/>
      <c r="D50" s="246"/>
      <c r="E50" s="246"/>
      <c r="F50" s="246"/>
      <c r="G50" s="246"/>
      <c r="H50" s="246"/>
      <c r="I50" s="246"/>
    </row>
    <row r="51" spans="1:9" ht="18.75" x14ac:dyDescent="0.3">
      <c r="C51" s="247"/>
      <c r="D51" s="247"/>
      <c r="E51" s="247"/>
      <c r="F51" s="247"/>
      <c r="G51" s="247"/>
      <c r="H51" s="247"/>
      <c r="I51" s="247"/>
    </row>
    <row r="52" spans="1:9" ht="18.75" x14ac:dyDescent="0.3">
      <c r="C52" s="246"/>
      <c r="D52" s="246"/>
      <c r="E52" s="246"/>
      <c r="F52" s="246"/>
      <c r="G52" s="246"/>
      <c r="H52" s="246"/>
      <c r="I52" s="246"/>
    </row>
    <row r="53" spans="1:9" ht="18.75" x14ac:dyDescent="0.3">
      <c r="C53" s="247"/>
      <c r="D53" s="247"/>
      <c r="E53" s="247"/>
      <c r="F53" s="247"/>
      <c r="G53" s="247"/>
      <c r="H53" s="247"/>
      <c r="I53" s="247"/>
    </row>
    <row r="54" spans="1:9" ht="18.75" x14ac:dyDescent="0.3">
      <c r="C54" s="246"/>
      <c r="D54" s="246"/>
      <c r="E54" s="246"/>
      <c r="F54" s="246"/>
      <c r="G54" s="246"/>
      <c r="H54" s="246"/>
      <c r="I54" s="246"/>
    </row>
    <row r="55" spans="1:9" ht="18.75" x14ac:dyDescent="0.3">
      <c r="C55" s="246"/>
      <c r="D55" s="246"/>
      <c r="E55" s="246"/>
      <c r="F55" s="246"/>
      <c r="G55" s="246"/>
      <c r="H55" s="246"/>
      <c r="I55" s="246"/>
    </row>
    <row r="56" spans="1:9" ht="18.75" x14ac:dyDescent="0.3">
      <c r="C56" s="246"/>
      <c r="D56" s="246"/>
      <c r="E56" s="246"/>
      <c r="F56" s="246"/>
      <c r="G56" s="246"/>
      <c r="H56" s="246"/>
      <c r="I56" s="246"/>
    </row>
    <row r="57" spans="1:9" ht="18.75" x14ac:dyDescent="0.3">
      <c r="C57" s="246"/>
      <c r="D57" s="246"/>
      <c r="E57" s="246"/>
      <c r="F57" s="246"/>
      <c r="G57" s="246"/>
      <c r="H57" s="246"/>
      <c r="I57" s="246"/>
    </row>
    <row r="58" spans="1:9" ht="18.75" x14ac:dyDescent="0.3">
      <c r="C58" s="246"/>
      <c r="D58" s="246"/>
      <c r="E58" s="246"/>
      <c r="F58" s="246"/>
      <c r="G58" s="246"/>
      <c r="H58" s="246"/>
      <c r="I58" s="246"/>
    </row>
    <row r="59" spans="1:9" ht="18.75" x14ac:dyDescent="0.3">
      <c r="C59" s="246"/>
      <c r="D59" s="246"/>
      <c r="E59" s="246"/>
      <c r="F59" s="246"/>
      <c r="G59" s="246"/>
      <c r="H59" s="246"/>
      <c r="I59" s="246"/>
    </row>
    <row r="60" spans="1:9" ht="18.75" x14ac:dyDescent="0.3">
      <c r="C60" s="246"/>
      <c r="D60" s="246"/>
      <c r="E60" s="246"/>
      <c r="F60" s="246"/>
      <c r="G60" s="246"/>
      <c r="H60" s="246"/>
      <c r="I60" s="246"/>
    </row>
    <row r="61" spans="1:9" ht="18.75" x14ac:dyDescent="0.3">
      <c r="C61" s="246"/>
      <c r="D61" s="246"/>
      <c r="E61" s="246"/>
      <c r="F61" s="246"/>
      <c r="G61" s="246"/>
      <c r="H61" s="246"/>
      <c r="I61" s="246"/>
    </row>
    <row r="62" spans="1:9" ht="18.75" x14ac:dyDescent="0.3">
      <c r="C62" s="246"/>
      <c r="D62" s="246"/>
      <c r="E62" s="246"/>
      <c r="F62" s="246"/>
      <c r="G62" s="246"/>
      <c r="H62" s="246"/>
      <c r="I62" s="246"/>
    </row>
    <row r="63" spans="1:9" ht="18.75" x14ac:dyDescent="0.3">
      <c r="C63" s="246"/>
      <c r="D63" s="246"/>
      <c r="E63" s="246"/>
      <c r="F63" s="246"/>
      <c r="G63" s="246"/>
      <c r="H63" s="246"/>
      <c r="I63" s="246"/>
    </row>
    <row r="64" spans="1:9" ht="18.75" x14ac:dyDescent="0.3">
      <c r="C64" s="246"/>
      <c r="D64" s="246"/>
      <c r="E64" s="246"/>
      <c r="F64" s="246"/>
      <c r="G64" s="246"/>
      <c r="H64" s="246"/>
      <c r="I64" s="246"/>
    </row>
  </sheetData>
  <mergeCells count="23">
    <mergeCell ref="AC6:AG6"/>
    <mergeCell ref="AH6:AL6"/>
    <mergeCell ref="A13:I13"/>
    <mergeCell ref="A24:I24"/>
    <mergeCell ref="A35:I35"/>
    <mergeCell ref="X6:AB6"/>
    <mergeCell ref="K4:K5"/>
    <mergeCell ref="L4:L5"/>
    <mergeCell ref="M4:M5"/>
    <mergeCell ref="S6:W6"/>
    <mergeCell ref="A48:B48"/>
    <mergeCell ref="A47:B47"/>
    <mergeCell ref="A1:I1"/>
    <mergeCell ref="A2:I2"/>
    <mergeCell ref="A3:A5"/>
    <mergeCell ref="B3:B5"/>
    <mergeCell ref="C3:C5"/>
    <mergeCell ref="D3:D5"/>
    <mergeCell ref="E3:E5"/>
    <mergeCell ref="F3:F5"/>
    <mergeCell ref="G3:G5"/>
    <mergeCell ref="H3:H5"/>
    <mergeCell ref="I3:I5"/>
  </mergeCells>
  <printOptions horizontalCentered="1"/>
  <pageMargins left="0.15748031496062992" right="0.19685039370078741" top="0.19685039370078741" bottom="0.19685039370078741" header="0.15748031496062992" footer="0.19685039370078741"/>
  <pageSetup paperSize="9" scale="57"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A1:S28"/>
  <sheetViews>
    <sheetView view="pageBreakPreview" zoomScale="80" zoomScaleNormal="100" zoomScaleSheetLayoutView="80" workbookViewId="0">
      <selection activeCell="Q12" sqref="Q12"/>
    </sheetView>
  </sheetViews>
  <sheetFormatPr defaultColWidth="9.140625" defaultRowHeight="12.75" x14ac:dyDescent="0.2"/>
  <cols>
    <col min="1" max="1" width="31.85546875" style="1" customWidth="1"/>
    <col min="2" max="2" width="12.140625" style="1" customWidth="1"/>
    <col min="3" max="3" width="12.7109375" style="1" customWidth="1"/>
    <col min="4" max="4" width="11.140625" style="1" customWidth="1"/>
    <col min="5" max="5" width="9.42578125" style="1" customWidth="1"/>
    <col min="6" max="6" width="13" style="1" customWidth="1"/>
    <col min="7" max="7" width="9.42578125" style="1" customWidth="1"/>
    <col min="8" max="8" width="13" style="1" customWidth="1"/>
    <col min="9" max="9" width="12" style="1" customWidth="1"/>
    <col min="10" max="10" width="9.42578125" style="1" customWidth="1"/>
    <col min="11" max="11" width="13" style="1" customWidth="1"/>
    <col min="12" max="12" width="9" style="1" customWidth="1"/>
    <col min="13" max="18" width="9.140625" style="1"/>
    <col min="19" max="19" width="10.140625" style="1" customWidth="1"/>
    <col min="20" max="16384" width="9.140625" style="1"/>
  </cols>
  <sheetData>
    <row r="1" spans="1:19" ht="20.25" customHeight="1" x14ac:dyDescent="0.2">
      <c r="A1" s="835" t="s">
        <v>389</v>
      </c>
      <c r="B1" s="835"/>
      <c r="C1" s="835"/>
      <c r="D1" s="835"/>
      <c r="E1" s="835"/>
      <c r="F1" s="835"/>
      <c r="G1" s="835"/>
      <c r="H1" s="835"/>
      <c r="I1" s="835"/>
      <c r="J1" s="835"/>
      <c r="K1" s="835"/>
      <c r="L1" s="835"/>
    </row>
    <row r="2" spans="1:19" ht="2.25" customHeight="1" x14ac:dyDescent="0.2">
      <c r="A2" s="835"/>
      <c r="B2" s="835"/>
      <c r="C2" s="835"/>
      <c r="D2" s="835"/>
      <c r="E2" s="835"/>
      <c r="F2" s="835"/>
      <c r="G2" s="835"/>
      <c r="H2" s="835"/>
      <c r="I2" s="835"/>
      <c r="J2" s="835"/>
      <c r="K2" s="835"/>
      <c r="L2" s="835"/>
    </row>
    <row r="3" spans="1:19" ht="9" customHeight="1" x14ac:dyDescent="0.2">
      <c r="A3" s="835"/>
      <c r="B3" s="835"/>
      <c r="C3" s="835"/>
      <c r="D3" s="835"/>
      <c r="E3" s="835"/>
      <c r="F3" s="835"/>
      <c r="G3" s="835"/>
      <c r="H3" s="835"/>
      <c r="I3" s="835"/>
      <c r="J3" s="835"/>
      <c r="K3" s="835"/>
      <c r="L3" s="835"/>
    </row>
    <row r="4" spans="1:19" ht="15" customHeight="1" x14ac:dyDescent="0.3">
      <c r="A4" s="562"/>
      <c r="B4" s="562"/>
      <c r="C4" s="562"/>
      <c r="D4" s="562"/>
      <c r="E4" s="562"/>
      <c r="F4" s="562"/>
      <c r="G4" s="562"/>
      <c r="H4" s="562"/>
      <c r="I4" s="562"/>
      <c r="J4" s="562"/>
      <c r="K4" s="562"/>
      <c r="L4" s="562"/>
    </row>
    <row r="5" spans="1:19" ht="14.25" customHeight="1" x14ac:dyDescent="0.2">
      <c r="C5" s="580"/>
      <c r="D5" s="581"/>
      <c r="E5" s="580"/>
      <c r="K5" s="582"/>
      <c r="L5" s="583" t="s">
        <v>28</v>
      </c>
    </row>
    <row r="6" spans="1:19" ht="20.25" customHeight="1" x14ac:dyDescent="0.2">
      <c r="A6" s="836" t="s">
        <v>24</v>
      </c>
      <c r="B6" s="837" t="s">
        <v>390</v>
      </c>
      <c r="C6" s="837" t="s">
        <v>391</v>
      </c>
      <c r="D6" s="838" t="s">
        <v>392</v>
      </c>
      <c r="E6" s="840" t="s">
        <v>393</v>
      </c>
      <c r="F6" s="837" t="s">
        <v>394</v>
      </c>
      <c r="G6" s="840" t="s">
        <v>395</v>
      </c>
      <c r="H6" s="841" t="s">
        <v>396</v>
      </c>
      <c r="I6" s="841"/>
      <c r="J6" s="837" t="s">
        <v>397</v>
      </c>
      <c r="K6" s="837" t="s">
        <v>398</v>
      </c>
      <c r="L6" s="837" t="s">
        <v>399</v>
      </c>
    </row>
    <row r="7" spans="1:19" ht="84" customHeight="1" x14ac:dyDescent="0.2">
      <c r="A7" s="836"/>
      <c r="B7" s="837"/>
      <c r="C7" s="837"/>
      <c r="D7" s="839"/>
      <c r="E7" s="840"/>
      <c r="F7" s="837"/>
      <c r="G7" s="840"/>
      <c r="H7" s="584" t="s">
        <v>400</v>
      </c>
      <c r="I7" s="585" t="s">
        <v>401</v>
      </c>
      <c r="J7" s="837"/>
      <c r="K7" s="837"/>
      <c r="L7" s="837"/>
      <c r="N7" s="586"/>
      <c r="P7" s="586"/>
      <c r="Q7" s="831"/>
      <c r="R7" s="831"/>
      <c r="S7" s="586"/>
    </row>
    <row r="8" spans="1:19" x14ac:dyDescent="0.2">
      <c r="A8" s="4">
        <v>1</v>
      </c>
      <c r="B8" s="6">
        <v>2</v>
      </c>
      <c r="C8" s="5">
        <v>3</v>
      </c>
      <c r="D8" s="4">
        <v>4</v>
      </c>
      <c r="E8" s="4">
        <v>5</v>
      </c>
      <c r="F8" s="6">
        <v>6</v>
      </c>
      <c r="G8" s="4">
        <v>7</v>
      </c>
      <c r="H8" s="4">
        <v>8</v>
      </c>
      <c r="I8" s="4" t="s">
        <v>402</v>
      </c>
      <c r="J8" s="4">
        <v>9</v>
      </c>
      <c r="K8" s="4">
        <v>10</v>
      </c>
      <c r="L8" s="4">
        <v>11</v>
      </c>
      <c r="Q8" s="587"/>
      <c r="R8" s="587"/>
    </row>
    <row r="9" spans="1:19" ht="75.75" customHeight="1" x14ac:dyDescent="0.2">
      <c r="A9" s="588" t="s">
        <v>403</v>
      </c>
      <c r="B9" s="10">
        <v>386.97288226000001</v>
      </c>
      <c r="C9" s="11">
        <v>371.73665503000001</v>
      </c>
      <c r="D9" s="10">
        <v>418.28966614000001</v>
      </c>
      <c r="E9" s="9">
        <f>D9/C9*100</f>
        <v>112.52311561964289</v>
      </c>
      <c r="F9" s="10">
        <v>405.2</v>
      </c>
      <c r="G9" s="9">
        <f>F9/D9*100</f>
        <v>96.870669490644573</v>
      </c>
      <c r="H9" s="10">
        <v>456.4</v>
      </c>
      <c r="I9" s="10">
        <v>108.54187716</v>
      </c>
      <c r="J9" s="9">
        <f>H9/D9*100</f>
        <v>109.11099100575068</v>
      </c>
      <c r="K9" s="12">
        <v>456.4</v>
      </c>
      <c r="L9" s="9">
        <f>K9/H9*100</f>
        <v>100</v>
      </c>
      <c r="O9" s="589"/>
    </row>
    <row r="10" spans="1:19" ht="75.75" customHeight="1" x14ac:dyDescent="0.2">
      <c r="A10" s="588" t="s">
        <v>404</v>
      </c>
      <c r="B10" s="590"/>
      <c r="C10" s="8">
        <v>262.08122435000001</v>
      </c>
      <c r="D10" s="10">
        <v>293.93845183000002</v>
      </c>
      <c r="E10" s="9">
        <f>D10/C10*100</f>
        <v>112.15547872954676</v>
      </c>
      <c r="F10" s="10">
        <v>284.7</v>
      </c>
      <c r="G10" s="9">
        <f>F10/D10*100</f>
        <v>96.857011468733219</v>
      </c>
      <c r="H10" s="10">
        <v>320.7</v>
      </c>
      <c r="I10" s="10">
        <v>76.272672170000007</v>
      </c>
      <c r="J10" s="9">
        <f>H10/D10*100</f>
        <v>109.10447340366261</v>
      </c>
      <c r="K10" s="12">
        <v>320.7</v>
      </c>
      <c r="L10" s="9">
        <f>K10/H10*100</f>
        <v>100</v>
      </c>
      <c r="N10" s="589"/>
      <c r="O10" s="589"/>
    </row>
    <row r="11" spans="1:19" ht="64.5" customHeight="1" x14ac:dyDescent="0.2">
      <c r="A11" s="591" t="s">
        <v>405</v>
      </c>
      <c r="B11" s="10">
        <v>386.97288226000001</v>
      </c>
      <c r="C11" s="11">
        <v>371.73665460000001</v>
      </c>
      <c r="D11" s="10">
        <v>418.28966595000003</v>
      </c>
      <c r="E11" s="9">
        <f>D11/C11*100</f>
        <v>112.52311569869065</v>
      </c>
      <c r="F11" s="10">
        <v>405.2</v>
      </c>
      <c r="G11" s="9">
        <f>F11/D11*100</f>
        <v>96.870669534646197</v>
      </c>
      <c r="H11" s="10">
        <v>456.4</v>
      </c>
      <c r="I11" s="10">
        <v>108.54187716</v>
      </c>
      <c r="J11" s="9">
        <f>H11/D11*100</f>
        <v>109.11099105531224</v>
      </c>
      <c r="K11" s="12">
        <v>456.4</v>
      </c>
      <c r="L11" s="9">
        <f>K11/H11*100</f>
        <v>100</v>
      </c>
      <c r="N11" s="589"/>
    </row>
    <row r="12" spans="1:19" ht="71.25" customHeight="1" x14ac:dyDescent="0.2">
      <c r="A12" s="591" t="s">
        <v>406</v>
      </c>
      <c r="B12" s="10">
        <v>402.39764321000001</v>
      </c>
      <c r="C12" s="11">
        <v>491.08741748</v>
      </c>
      <c r="D12" s="10">
        <v>567.46468078999999</v>
      </c>
      <c r="E12" s="9">
        <f>D12/C12*100</f>
        <v>115.5526817815711</v>
      </c>
      <c r="F12" s="10">
        <v>535.29999999999995</v>
      </c>
      <c r="G12" s="9">
        <f>F12/D12*100</f>
        <v>94.331862073737909</v>
      </c>
      <c r="H12" s="10">
        <v>535.29999999999995</v>
      </c>
      <c r="I12" s="10">
        <v>188.72033608999999</v>
      </c>
      <c r="J12" s="9">
        <f>H12/D12*100</f>
        <v>94.331862073737909</v>
      </c>
      <c r="K12" s="12">
        <v>535.29999999999995</v>
      </c>
      <c r="L12" s="9">
        <f>K12/H12*100</f>
        <v>100</v>
      </c>
      <c r="N12" s="589"/>
      <c r="O12" s="589"/>
    </row>
    <row r="13" spans="1:19" ht="19.5" x14ac:dyDescent="0.2">
      <c r="A13" s="14" t="s">
        <v>26</v>
      </c>
      <c r="B13" s="16">
        <f t="shared" ref="B13" si="0">SUM(B9:B12)</f>
        <v>1176.3434077300001</v>
      </c>
      <c r="C13" s="15">
        <f>SUM(C9:C12)-0.9</f>
        <v>1495.7419514600001</v>
      </c>
      <c r="D13" s="16">
        <f t="shared" ref="D13" si="1">SUM(D9:D12)</f>
        <v>1697.9824647099999</v>
      </c>
      <c r="E13" s="592">
        <f>D13/C13*100</f>
        <v>113.52108316896454</v>
      </c>
      <c r="F13" s="16">
        <f>F9+F10+F11+F12</f>
        <v>1630.3999999999999</v>
      </c>
      <c r="G13" s="592">
        <f>F13/D13*100</f>
        <v>96.019837300172441</v>
      </c>
      <c r="H13" s="16">
        <f>H9+H10+H11+H12</f>
        <v>1768.8</v>
      </c>
      <c r="I13" s="16">
        <f>I9+I10+I11+I12</f>
        <v>482.07676257999998</v>
      </c>
      <c r="J13" s="592">
        <f>H13/D13*100</f>
        <v>104.17068708080535</v>
      </c>
      <c r="K13" s="17">
        <f>K9+K10+K11+K12</f>
        <v>1768.8</v>
      </c>
      <c r="L13" s="592">
        <f>K13/H13*100</f>
        <v>100</v>
      </c>
    </row>
    <row r="14" spans="1:19" ht="15.75" x14ac:dyDescent="0.2">
      <c r="A14" s="389"/>
      <c r="E14" s="832"/>
      <c r="F14" s="832"/>
      <c r="G14" s="832"/>
      <c r="H14" s="833"/>
      <c r="I14" s="833"/>
      <c r="J14" s="833"/>
      <c r="K14" s="18"/>
    </row>
    <row r="15" spans="1:19" ht="48.75" customHeight="1" x14ac:dyDescent="0.2">
      <c r="A15" s="377" t="s">
        <v>407</v>
      </c>
      <c r="B15" s="20">
        <v>114.2</v>
      </c>
      <c r="C15" s="20">
        <v>92.6</v>
      </c>
      <c r="D15" s="20">
        <v>114.5</v>
      </c>
      <c r="F15" s="20">
        <v>108.7</v>
      </c>
      <c r="H15" s="20">
        <v>117</v>
      </c>
      <c r="I15" s="18"/>
      <c r="J15" s="23"/>
      <c r="K15" s="20">
        <v>107.8</v>
      </c>
      <c r="L15" s="23"/>
    </row>
    <row r="16" spans="1:19" ht="21" customHeight="1" x14ac:dyDescent="0.2">
      <c r="A16" s="28"/>
      <c r="B16" s="378"/>
      <c r="C16" s="378"/>
      <c r="D16" s="378"/>
      <c r="E16" s="378"/>
      <c r="F16" s="378"/>
      <c r="G16" s="378"/>
      <c r="H16" s="378"/>
      <c r="I16" s="378"/>
      <c r="J16" s="378"/>
      <c r="K16" s="378"/>
      <c r="L16" s="378"/>
    </row>
    <row r="17" spans="1:12" ht="21" customHeight="1" x14ac:dyDescent="0.2">
      <c r="A17" s="35" t="s">
        <v>276</v>
      </c>
      <c r="B17" s="20">
        <v>116.8</v>
      </c>
      <c r="C17" s="20">
        <v>150</v>
      </c>
      <c r="D17" s="20">
        <v>100</v>
      </c>
      <c r="E17" s="379"/>
      <c r="F17" s="20">
        <v>112</v>
      </c>
      <c r="G17" s="379"/>
      <c r="H17" s="20">
        <v>100</v>
      </c>
      <c r="I17" s="18"/>
      <c r="J17" s="379"/>
      <c r="K17" s="20">
        <v>100</v>
      </c>
    </row>
    <row r="18" spans="1:12" ht="18" x14ac:dyDescent="0.25">
      <c r="A18" s="593" t="s">
        <v>27</v>
      </c>
      <c r="B18" s="25"/>
      <c r="C18" s="25"/>
      <c r="D18" s="24"/>
      <c r="F18" s="594"/>
      <c r="H18" s="25"/>
      <c r="I18" s="595"/>
      <c r="J18" s="380"/>
      <c r="K18" s="25">
        <v>0</v>
      </c>
    </row>
    <row r="19" spans="1:12" ht="20.25" customHeight="1" x14ac:dyDescent="0.2">
      <c r="A19" s="834"/>
      <c r="B19" s="834"/>
      <c r="C19" s="834"/>
      <c r="D19" s="834"/>
      <c r="E19" s="834"/>
      <c r="F19" s="834"/>
      <c r="G19" s="834"/>
      <c r="H19" s="834"/>
      <c r="I19" s="834"/>
      <c r="J19" s="834"/>
      <c r="K19" s="834"/>
      <c r="L19" s="834"/>
    </row>
    <row r="20" spans="1:12" ht="20.25" customHeight="1" x14ac:dyDescent="0.2">
      <c r="A20" s="26"/>
    </row>
    <row r="21" spans="1:12" ht="21" customHeight="1" x14ac:dyDescent="0.2">
      <c r="A21" s="26"/>
    </row>
    <row r="28" spans="1:12" ht="25.5" customHeight="1" x14ac:dyDescent="0.2"/>
  </sheetData>
  <mergeCells count="16">
    <mergeCell ref="Q7:R7"/>
    <mergeCell ref="E14:G14"/>
    <mergeCell ref="H14:J14"/>
    <mergeCell ref="A19:L19"/>
    <mergeCell ref="A1:L3"/>
    <mergeCell ref="A6:A7"/>
    <mergeCell ref="B6:B7"/>
    <mergeCell ref="C6:C7"/>
    <mergeCell ref="D6:D7"/>
    <mergeCell ref="E6:E7"/>
    <mergeCell ref="F6:F7"/>
    <mergeCell ref="G6:G7"/>
    <mergeCell ref="H6:I6"/>
    <mergeCell ref="J6:J7"/>
    <mergeCell ref="K6:K7"/>
    <mergeCell ref="L6:L7"/>
  </mergeCells>
  <printOptions horizontalCentered="1"/>
  <pageMargins left="0.39370078740157483" right="0.39370078740157483" top="0.39370078740157483" bottom="0.39370078740157483" header="0" footer="0"/>
  <pageSetup paperSize="9" scale="89" orientation="landscape" r:id="rId1"/>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V47"/>
  <sheetViews>
    <sheetView view="pageBreakPreview" zoomScale="70" zoomScaleNormal="75" zoomScaleSheetLayoutView="70" workbookViewId="0">
      <pane xSplit="2" ySplit="4" topLeftCell="C5" activePane="bottomRight" state="frozen"/>
      <selection pane="topRight" activeCell="D1" sqref="D1"/>
      <selection pane="bottomLeft" activeCell="A6" sqref="A6"/>
      <selection pane="bottomRight" activeCell="V19" sqref="V19"/>
    </sheetView>
  </sheetViews>
  <sheetFormatPr defaultRowHeight="12.75" x14ac:dyDescent="0.2"/>
  <cols>
    <col min="1" max="1" width="6.140625" style="141" customWidth="1"/>
    <col min="2" max="2" width="40.42578125" style="141" customWidth="1"/>
    <col min="3" max="3" width="13.140625" style="141" customWidth="1"/>
    <col min="4" max="4" width="10" style="141" customWidth="1"/>
    <col min="5" max="5" width="12.140625" style="141" customWidth="1"/>
    <col min="6" max="6" width="10.5703125" style="141" customWidth="1"/>
    <col min="7" max="7" width="11.7109375" style="141" customWidth="1"/>
    <col min="8" max="8" width="10.5703125" style="141" customWidth="1"/>
    <col min="9" max="9" width="12.140625" style="141" customWidth="1"/>
    <col min="10" max="10" width="10.42578125" style="141" customWidth="1"/>
    <col min="11" max="11" width="12.140625" style="141" customWidth="1"/>
    <col min="12" max="12" width="10.42578125" style="141" customWidth="1"/>
    <col min="13" max="13" width="12.140625" style="141" customWidth="1"/>
    <col min="14" max="14" width="10.85546875" style="141" customWidth="1"/>
    <col min="15" max="15" width="12.140625" style="141" customWidth="1"/>
    <col min="16" max="16" width="10.85546875" style="141" customWidth="1"/>
    <col min="17" max="17" width="8.7109375" style="141" customWidth="1"/>
    <col min="18" max="252" width="9.140625" style="141"/>
    <col min="253" max="253" width="6.140625" style="141" customWidth="1"/>
    <col min="254" max="254" width="40.42578125" style="141" customWidth="1"/>
    <col min="255" max="258" width="0" style="141" hidden="1" customWidth="1"/>
    <col min="259" max="259" width="13.140625" style="141" customWidth="1"/>
    <col min="260" max="260" width="10" style="141" customWidth="1"/>
    <col min="261" max="261" width="12.140625" style="141" customWidth="1"/>
    <col min="262" max="262" width="10.5703125" style="141" customWidth="1"/>
    <col min="263" max="263" width="11.7109375" style="141" customWidth="1"/>
    <col min="264" max="264" width="10.5703125" style="141" customWidth="1"/>
    <col min="265" max="265" width="12.140625" style="141" customWidth="1"/>
    <col min="266" max="266" width="10.42578125" style="141" customWidth="1"/>
    <col min="267" max="267" width="12.140625" style="141" customWidth="1"/>
    <col min="268" max="268" width="10.42578125" style="141" customWidth="1"/>
    <col min="269" max="269" width="12.140625" style="141" customWidth="1"/>
    <col min="270" max="270" width="10.85546875" style="141" customWidth="1"/>
    <col min="271" max="271" width="12.140625" style="141" customWidth="1"/>
    <col min="272" max="272" width="10.85546875" style="141" customWidth="1"/>
    <col min="273" max="273" width="8.7109375" style="141" customWidth="1"/>
    <col min="274" max="508" width="9.140625" style="141"/>
    <col min="509" max="509" width="6.140625" style="141" customWidth="1"/>
    <col min="510" max="510" width="40.42578125" style="141" customWidth="1"/>
    <col min="511" max="514" width="0" style="141" hidden="1" customWidth="1"/>
    <col min="515" max="515" width="13.140625" style="141" customWidth="1"/>
    <col min="516" max="516" width="10" style="141" customWidth="1"/>
    <col min="517" max="517" width="12.140625" style="141" customWidth="1"/>
    <col min="518" max="518" width="10.5703125" style="141" customWidth="1"/>
    <col min="519" max="519" width="11.7109375" style="141" customWidth="1"/>
    <col min="520" max="520" width="10.5703125" style="141" customWidth="1"/>
    <col min="521" max="521" width="12.140625" style="141" customWidth="1"/>
    <col min="522" max="522" width="10.42578125" style="141" customWidth="1"/>
    <col min="523" max="523" width="12.140625" style="141" customWidth="1"/>
    <col min="524" max="524" width="10.42578125" style="141" customWidth="1"/>
    <col min="525" max="525" width="12.140625" style="141" customWidth="1"/>
    <col min="526" max="526" width="10.85546875" style="141" customWidth="1"/>
    <col min="527" max="527" width="12.140625" style="141" customWidth="1"/>
    <col min="528" max="528" width="10.85546875" style="141" customWidth="1"/>
    <col min="529" max="529" width="8.7109375" style="141" customWidth="1"/>
    <col min="530" max="764" width="9.140625" style="141"/>
    <col min="765" max="765" width="6.140625" style="141" customWidth="1"/>
    <col min="766" max="766" width="40.42578125" style="141" customWidth="1"/>
    <col min="767" max="770" width="0" style="141" hidden="1" customWidth="1"/>
    <col min="771" max="771" width="13.140625" style="141" customWidth="1"/>
    <col min="772" max="772" width="10" style="141" customWidth="1"/>
    <col min="773" max="773" width="12.140625" style="141" customWidth="1"/>
    <col min="774" max="774" width="10.5703125" style="141" customWidth="1"/>
    <col min="775" max="775" width="11.7109375" style="141" customWidth="1"/>
    <col min="776" max="776" width="10.5703125" style="141" customWidth="1"/>
    <col min="777" max="777" width="12.140625" style="141" customWidth="1"/>
    <col min="778" max="778" width="10.42578125" style="141" customWidth="1"/>
    <col min="779" max="779" width="12.140625" style="141" customWidth="1"/>
    <col min="780" max="780" width="10.42578125" style="141" customWidth="1"/>
    <col min="781" max="781" width="12.140625" style="141" customWidth="1"/>
    <col min="782" max="782" width="10.85546875" style="141" customWidth="1"/>
    <col min="783" max="783" width="12.140625" style="141" customWidth="1"/>
    <col min="784" max="784" width="10.85546875" style="141" customWidth="1"/>
    <col min="785" max="785" width="8.7109375" style="141" customWidth="1"/>
    <col min="786" max="1020" width="9.140625" style="141"/>
    <col min="1021" max="1021" width="6.140625" style="141" customWidth="1"/>
    <col min="1022" max="1022" width="40.42578125" style="141" customWidth="1"/>
    <col min="1023" max="1026" width="0" style="141" hidden="1" customWidth="1"/>
    <col min="1027" max="1027" width="13.140625" style="141" customWidth="1"/>
    <col min="1028" max="1028" width="10" style="141" customWidth="1"/>
    <col min="1029" max="1029" width="12.140625" style="141" customWidth="1"/>
    <col min="1030" max="1030" width="10.5703125" style="141" customWidth="1"/>
    <col min="1031" max="1031" width="11.7109375" style="141" customWidth="1"/>
    <col min="1032" max="1032" width="10.5703125" style="141" customWidth="1"/>
    <col min="1033" max="1033" width="12.140625" style="141" customWidth="1"/>
    <col min="1034" max="1034" width="10.42578125" style="141" customWidth="1"/>
    <col min="1035" max="1035" width="12.140625" style="141" customWidth="1"/>
    <col min="1036" max="1036" width="10.42578125" style="141" customWidth="1"/>
    <col min="1037" max="1037" width="12.140625" style="141" customWidth="1"/>
    <col min="1038" max="1038" width="10.85546875" style="141" customWidth="1"/>
    <col min="1039" max="1039" width="12.140625" style="141" customWidth="1"/>
    <col min="1040" max="1040" width="10.85546875" style="141" customWidth="1"/>
    <col min="1041" max="1041" width="8.7109375" style="141" customWidth="1"/>
    <col min="1042" max="1276" width="9.140625" style="141"/>
    <col min="1277" max="1277" width="6.140625" style="141" customWidth="1"/>
    <col min="1278" max="1278" width="40.42578125" style="141" customWidth="1"/>
    <col min="1279" max="1282" width="0" style="141" hidden="1" customWidth="1"/>
    <col min="1283" max="1283" width="13.140625" style="141" customWidth="1"/>
    <col min="1284" max="1284" width="10" style="141" customWidth="1"/>
    <col min="1285" max="1285" width="12.140625" style="141" customWidth="1"/>
    <col min="1286" max="1286" width="10.5703125" style="141" customWidth="1"/>
    <col min="1287" max="1287" width="11.7109375" style="141" customWidth="1"/>
    <col min="1288" max="1288" width="10.5703125" style="141" customWidth="1"/>
    <col min="1289" max="1289" width="12.140625" style="141" customWidth="1"/>
    <col min="1290" max="1290" width="10.42578125" style="141" customWidth="1"/>
    <col min="1291" max="1291" width="12.140625" style="141" customWidth="1"/>
    <col min="1292" max="1292" width="10.42578125" style="141" customWidth="1"/>
    <col min="1293" max="1293" width="12.140625" style="141" customWidth="1"/>
    <col min="1294" max="1294" width="10.85546875" style="141" customWidth="1"/>
    <col min="1295" max="1295" width="12.140625" style="141" customWidth="1"/>
    <col min="1296" max="1296" width="10.85546875" style="141" customWidth="1"/>
    <col min="1297" max="1297" width="8.7109375" style="141" customWidth="1"/>
    <col min="1298" max="1532" width="9.140625" style="141"/>
    <col min="1533" max="1533" width="6.140625" style="141" customWidth="1"/>
    <col min="1534" max="1534" width="40.42578125" style="141" customWidth="1"/>
    <col min="1535" max="1538" width="0" style="141" hidden="1" customWidth="1"/>
    <col min="1539" max="1539" width="13.140625" style="141" customWidth="1"/>
    <col min="1540" max="1540" width="10" style="141" customWidth="1"/>
    <col min="1541" max="1541" width="12.140625" style="141" customWidth="1"/>
    <col min="1542" max="1542" width="10.5703125" style="141" customWidth="1"/>
    <col min="1543" max="1543" width="11.7109375" style="141" customWidth="1"/>
    <col min="1544" max="1544" width="10.5703125" style="141" customWidth="1"/>
    <col min="1545" max="1545" width="12.140625" style="141" customWidth="1"/>
    <col min="1546" max="1546" width="10.42578125" style="141" customWidth="1"/>
    <col min="1547" max="1547" width="12.140625" style="141" customWidth="1"/>
    <col min="1548" max="1548" width="10.42578125" style="141" customWidth="1"/>
    <col min="1549" max="1549" width="12.140625" style="141" customWidth="1"/>
    <col min="1550" max="1550" width="10.85546875" style="141" customWidth="1"/>
    <col min="1551" max="1551" width="12.140625" style="141" customWidth="1"/>
    <col min="1552" max="1552" width="10.85546875" style="141" customWidth="1"/>
    <col min="1553" max="1553" width="8.7109375" style="141" customWidth="1"/>
    <col min="1554" max="1788" width="9.140625" style="141"/>
    <col min="1789" max="1789" width="6.140625" style="141" customWidth="1"/>
    <col min="1790" max="1790" width="40.42578125" style="141" customWidth="1"/>
    <col min="1791" max="1794" width="0" style="141" hidden="1" customWidth="1"/>
    <col min="1795" max="1795" width="13.140625" style="141" customWidth="1"/>
    <col min="1796" max="1796" width="10" style="141" customWidth="1"/>
    <col min="1797" max="1797" width="12.140625" style="141" customWidth="1"/>
    <col min="1798" max="1798" width="10.5703125" style="141" customWidth="1"/>
    <col min="1799" max="1799" width="11.7109375" style="141" customWidth="1"/>
    <col min="1800" max="1800" width="10.5703125" style="141" customWidth="1"/>
    <col min="1801" max="1801" width="12.140625" style="141" customWidth="1"/>
    <col min="1802" max="1802" width="10.42578125" style="141" customWidth="1"/>
    <col min="1803" max="1803" width="12.140625" style="141" customWidth="1"/>
    <col min="1804" max="1804" width="10.42578125" style="141" customWidth="1"/>
    <col min="1805" max="1805" width="12.140625" style="141" customWidth="1"/>
    <col min="1806" max="1806" width="10.85546875" style="141" customWidth="1"/>
    <col min="1807" max="1807" width="12.140625" style="141" customWidth="1"/>
    <col min="1808" max="1808" width="10.85546875" style="141" customWidth="1"/>
    <col min="1809" max="1809" width="8.7109375" style="141" customWidth="1"/>
    <col min="1810" max="2044" width="9.140625" style="141"/>
    <col min="2045" max="2045" width="6.140625" style="141" customWidth="1"/>
    <col min="2046" max="2046" width="40.42578125" style="141" customWidth="1"/>
    <col min="2047" max="2050" width="0" style="141" hidden="1" customWidth="1"/>
    <col min="2051" max="2051" width="13.140625" style="141" customWidth="1"/>
    <col min="2052" max="2052" width="10" style="141" customWidth="1"/>
    <col min="2053" max="2053" width="12.140625" style="141" customWidth="1"/>
    <col min="2054" max="2054" width="10.5703125" style="141" customWidth="1"/>
    <col min="2055" max="2055" width="11.7109375" style="141" customWidth="1"/>
    <col min="2056" max="2056" width="10.5703125" style="141" customWidth="1"/>
    <col min="2057" max="2057" width="12.140625" style="141" customWidth="1"/>
    <col min="2058" max="2058" width="10.42578125" style="141" customWidth="1"/>
    <col min="2059" max="2059" width="12.140625" style="141" customWidth="1"/>
    <col min="2060" max="2060" width="10.42578125" style="141" customWidth="1"/>
    <col min="2061" max="2061" width="12.140625" style="141" customWidth="1"/>
    <col min="2062" max="2062" width="10.85546875" style="141" customWidth="1"/>
    <col min="2063" max="2063" width="12.140625" style="141" customWidth="1"/>
    <col min="2064" max="2064" width="10.85546875" style="141" customWidth="1"/>
    <col min="2065" max="2065" width="8.7109375" style="141" customWidth="1"/>
    <col min="2066" max="2300" width="9.140625" style="141"/>
    <col min="2301" max="2301" width="6.140625" style="141" customWidth="1"/>
    <col min="2302" max="2302" width="40.42578125" style="141" customWidth="1"/>
    <col min="2303" max="2306" width="0" style="141" hidden="1" customWidth="1"/>
    <col min="2307" max="2307" width="13.140625" style="141" customWidth="1"/>
    <col min="2308" max="2308" width="10" style="141" customWidth="1"/>
    <col min="2309" max="2309" width="12.140625" style="141" customWidth="1"/>
    <col min="2310" max="2310" width="10.5703125" style="141" customWidth="1"/>
    <col min="2311" max="2311" width="11.7109375" style="141" customWidth="1"/>
    <col min="2312" max="2312" width="10.5703125" style="141" customWidth="1"/>
    <col min="2313" max="2313" width="12.140625" style="141" customWidth="1"/>
    <col min="2314" max="2314" width="10.42578125" style="141" customWidth="1"/>
    <col min="2315" max="2315" width="12.140625" style="141" customWidth="1"/>
    <col min="2316" max="2316" width="10.42578125" style="141" customWidth="1"/>
    <col min="2317" max="2317" width="12.140625" style="141" customWidth="1"/>
    <col min="2318" max="2318" width="10.85546875" style="141" customWidth="1"/>
    <col min="2319" max="2319" width="12.140625" style="141" customWidth="1"/>
    <col min="2320" max="2320" width="10.85546875" style="141" customWidth="1"/>
    <col min="2321" max="2321" width="8.7109375" style="141" customWidth="1"/>
    <col min="2322" max="2556" width="9.140625" style="141"/>
    <col min="2557" max="2557" width="6.140625" style="141" customWidth="1"/>
    <col min="2558" max="2558" width="40.42578125" style="141" customWidth="1"/>
    <col min="2559" max="2562" width="0" style="141" hidden="1" customWidth="1"/>
    <col min="2563" max="2563" width="13.140625" style="141" customWidth="1"/>
    <col min="2564" max="2564" width="10" style="141" customWidth="1"/>
    <col min="2565" max="2565" width="12.140625" style="141" customWidth="1"/>
    <col min="2566" max="2566" width="10.5703125" style="141" customWidth="1"/>
    <col min="2567" max="2567" width="11.7109375" style="141" customWidth="1"/>
    <col min="2568" max="2568" width="10.5703125" style="141" customWidth="1"/>
    <col min="2569" max="2569" width="12.140625" style="141" customWidth="1"/>
    <col min="2570" max="2570" width="10.42578125" style="141" customWidth="1"/>
    <col min="2571" max="2571" width="12.140625" style="141" customWidth="1"/>
    <col min="2572" max="2572" width="10.42578125" style="141" customWidth="1"/>
    <col min="2573" max="2573" width="12.140625" style="141" customWidth="1"/>
    <col min="2574" max="2574" width="10.85546875" style="141" customWidth="1"/>
    <col min="2575" max="2575" width="12.140625" style="141" customWidth="1"/>
    <col min="2576" max="2576" width="10.85546875" style="141" customWidth="1"/>
    <col min="2577" max="2577" width="8.7109375" style="141" customWidth="1"/>
    <col min="2578" max="2812" width="9.140625" style="141"/>
    <col min="2813" max="2813" width="6.140625" style="141" customWidth="1"/>
    <col min="2814" max="2814" width="40.42578125" style="141" customWidth="1"/>
    <col min="2815" max="2818" width="0" style="141" hidden="1" customWidth="1"/>
    <col min="2819" max="2819" width="13.140625" style="141" customWidth="1"/>
    <col min="2820" max="2820" width="10" style="141" customWidth="1"/>
    <col min="2821" max="2821" width="12.140625" style="141" customWidth="1"/>
    <col min="2822" max="2822" width="10.5703125" style="141" customWidth="1"/>
    <col min="2823" max="2823" width="11.7109375" style="141" customWidth="1"/>
    <col min="2824" max="2824" width="10.5703125" style="141" customWidth="1"/>
    <col min="2825" max="2825" width="12.140625" style="141" customWidth="1"/>
    <col min="2826" max="2826" width="10.42578125" style="141" customWidth="1"/>
    <col min="2827" max="2827" width="12.140625" style="141" customWidth="1"/>
    <col min="2828" max="2828" width="10.42578125" style="141" customWidth="1"/>
    <col min="2829" max="2829" width="12.140625" style="141" customWidth="1"/>
    <col min="2830" max="2830" width="10.85546875" style="141" customWidth="1"/>
    <col min="2831" max="2831" width="12.140625" style="141" customWidth="1"/>
    <col min="2832" max="2832" width="10.85546875" style="141" customWidth="1"/>
    <col min="2833" max="2833" width="8.7109375" style="141" customWidth="1"/>
    <col min="2834" max="3068" width="9.140625" style="141"/>
    <col min="3069" max="3069" width="6.140625" style="141" customWidth="1"/>
    <col min="3070" max="3070" width="40.42578125" style="141" customWidth="1"/>
    <col min="3071" max="3074" width="0" style="141" hidden="1" customWidth="1"/>
    <col min="3075" max="3075" width="13.140625" style="141" customWidth="1"/>
    <col min="3076" max="3076" width="10" style="141" customWidth="1"/>
    <col min="3077" max="3077" width="12.140625" style="141" customWidth="1"/>
    <col min="3078" max="3078" width="10.5703125" style="141" customWidth="1"/>
    <col min="3079" max="3079" width="11.7109375" style="141" customWidth="1"/>
    <col min="3080" max="3080" width="10.5703125" style="141" customWidth="1"/>
    <col min="3081" max="3081" width="12.140625" style="141" customWidth="1"/>
    <col min="3082" max="3082" width="10.42578125" style="141" customWidth="1"/>
    <col min="3083" max="3083" width="12.140625" style="141" customWidth="1"/>
    <col min="3084" max="3084" width="10.42578125" style="141" customWidth="1"/>
    <col min="3085" max="3085" width="12.140625" style="141" customWidth="1"/>
    <col min="3086" max="3086" width="10.85546875" style="141" customWidth="1"/>
    <col min="3087" max="3087" width="12.140625" style="141" customWidth="1"/>
    <col min="3088" max="3088" width="10.85546875" style="141" customWidth="1"/>
    <col min="3089" max="3089" width="8.7109375" style="141" customWidth="1"/>
    <col min="3090" max="3324" width="9.140625" style="141"/>
    <col min="3325" max="3325" width="6.140625" style="141" customWidth="1"/>
    <col min="3326" max="3326" width="40.42578125" style="141" customWidth="1"/>
    <col min="3327" max="3330" width="0" style="141" hidden="1" customWidth="1"/>
    <col min="3331" max="3331" width="13.140625" style="141" customWidth="1"/>
    <col min="3332" max="3332" width="10" style="141" customWidth="1"/>
    <col min="3333" max="3333" width="12.140625" style="141" customWidth="1"/>
    <col min="3334" max="3334" width="10.5703125" style="141" customWidth="1"/>
    <col min="3335" max="3335" width="11.7109375" style="141" customWidth="1"/>
    <col min="3336" max="3336" width="10.5703125" style="141" customWidth="1"/>
    <col min="3337" max="3337" width="12.140625" style="141" customWidth="1"/>
    <col min="3338" max="3338" width="10.42578125" style="141" customWidth="1"/>
    <col min="3339" max="3339" width="12.140625" style="141" customWidth="1"/>
    <col min="3340" max="3340" width="10.42578125" style="141" customWidth="1"/>
    <col min="3341" max="3341" width="12.140625" style="141" customWidth="1"/>
    <col min="3342" max="3342" width="10.85546875" style="141" customWidth="1"/>
    <col min="3343" max="3343" width="12.140625" style="141" customWidth="1"/>
    <col min="3344" max="3344" width="10.85546875" style="141" customWidth="1"/>
    <col min="3345" max="3345" width="8.7109375" style="141" customWidth="1"/>
    <col min="3346" max="3580" width="9.140625" style="141"/>
    <col min="3581" max="3581" width="6.140625" style="141" customWidth="1"/>
    <col min="3582" max="3582" width="40.42578125" style="141" customWidth="1"/>
    <col min="3583" max="3586" width="0" style="141" hidden="1" customWidth="1"/>
    <col min="3587" max="3587" width="13.140625" style="141" customWidth="1"/>
    <col min="3588" max="3588" width="10" style="141" customWidth="1"/>
    <col min="3589" max="3589" width="12.140625" style="141" customWidth="1"/>
    <col min="3590" max="3590" width="10.5703125" style="141" customWidth="1"/>
    <col min="3591" max="3591" width="11.7109375" style="141" customWidth="1"/>
    <col min="3592" max="3592" width="10.5703125" style="141" customWidth="1"/>
    <col min="3593" max="3593" width="12.140625" style="141" customWidth="1"/>
    <col min="3594" max="3594" width="10.42578125" style="141" customWidth="1"/>
    <col min="3595" max="3595" width="12.140625" style="141" customWidth="1"/>
    <col min="3596" max="3596" width="10.42578125" style="141" customWidth="1"/>
    <col min="3597" max="3597" width="12.140625" style="141" customWidth="1"/>
    <col min="3598" max="3598" width="10.85546875" style="141" customWidth="1"/>
    <col min="3599" max="3599" width="12.140625" style="141" customWidth="1"/>
    <col min="3600" max="3600" width="10.85546875" style="141" customWidth="1"/>
    <col min="3601" max="3601" width="8.7109375" style="141" customWidth="1"/>
    <col min="3602" max="3836" width="9.140625" style="141"/>
    <col min="3837" max="3837" width="6.140625" style="141" customWidth="1"/>
    <col min="3838" max="3838" width="40.42578125" style="141" customWidth="1"/>
    <col min="3839" max="3842" width="0" style="141" hidden="1" customWidth="1"/>
    <col min="3843" max="3843" width="13.140625" style="141" customWidth="1"/>
    <col min="3844" max="3844" width="10" style="141" customWidth="1"/>
    <col min="3845" max="3845" width="12.140625" style="141" customWidth="1"/>
    <col min="3846" max="3846" width="10.5703125" style="141" customWidth="1"/>
    <col min="3847" max="3847" width="11.7109375" style="141" customWidth="1"/>
    <col min="3848" max="3848" width="10.5703125" style="141" customWidth="1"/>
    <col min="3849" max="3849" width="12.140625" style="141" customWidth="1"/>
    <col min="3850" max="3850" width="10.42578125" style="141" customWidth="1"/>
    <col min="3851" max="3851" width="12.140625" style="141" customWidth="1"/>
    <col min="3852" max="3852" width="10.42578125" style="141" customWidth="1"/>
    <col min="3853" max="3853" width="12.140625" style="141" customWidth="1"/>
    <col min="3854" max="3854" width="10.85546875" style="141" customWidth="1"/>
    <col min="3855" max="3855" width="12.140625" style="141" customWidth="1"/>
    <col min="3856" max="3856" width="10.85546875" style="141" customWidth="1"/>
    <col min="3857" max="3857" width="8.7109375" style="141" customWidth="1"/>
    <col min="3858" max="4092" width="9.140625" style="141"/>
    <col min="4093" max="4093" width="6.140625" style="141" customWidth="1"/>
    <col min="4094" max="4094" width="40.42578125" style="141" customWidth="1"/>
    <col min="4095" max="4098" width="0" style="141" hidden="1" customWidth="1"/>
    <col min="4099" max="4099" width="13.140625" style="141" customWidth="1"/>
    <col min="4100" max="4100" width="10" style="141" customWidth="1"/>
    <col min="4101" max="4101" width="12.140625" style="141" customWidth="1"/>
    <col min="4102" max="4102" width="10.5703125" style="141" customWidth="1"/>
    <col min="4103" max="4103" width="11.7109375" style="141" customWidth="1"/>
    <col min="4104" max="4104" width="10.5703125" style="141" customWidth="1"/>
    <col min="4105" max="4105" width="12.140625" style="141" customWidth="1"/>
    <col min="4106" max="4106" width="10.42578125" style="141" customWidth="1"/>
    <col min="4107" max="4107" width="12.140625" style="141" customWidth="1"/>
    <col min="4108" max="4108" width="10.42578125" style="141" customWidth="1"/>
    <col min="4109" max="4109" width="12.140625" style="141" customWidth="1"/>
    <col min="4110" max="4110" width="10.85546875" style="141" customWidth="1"/>
    <col min="4111" max="4111" width="12.140625" style="141" customWidth="1"/>
    <col min="4112" max="4112" width="10.85546875" style="141" customWidth="1"/>
    <col min="4113" max="4113" width="8.7109375" style="141" customWidth="1"/>
    <col min="4114" max="4348" width="9.140625" style="141"/>
    <col min="4349" max="4349" width="6.140625" style="141" customWidth="1"/>
    <col min="4350" max="4350" width="40.42578125" style="141" customWidth="1"/>
    <col min="4351" max="4354" width="0" style="141" hidden="1" customWidth="1"/>
    <col min="4355" max="4355" width="13.140625" style="141" customWidth="1"/>
    <col min="4356" max="4356" width="10" style="141" customWidth="1"/>
    <col min="4357" max="4357" width="12.140625" style="141" customWidth="1"/>
    <col min="4358" max="4358" width="10.5703125" style="141" customWidth="1"/>
    <col min="4359" max="4359" width="11.7109375" style="141" customWidth="1"/>
    <col min="4360" max="4360" width="10.5703125" style="141" customWidth="1"/>
    <col min="4361" max="4361" width="12.140625" style="141" customWidth="1"/>
    <col min="4362" max="4362" width="10.42578125" style="141" customWidth="1"/>
    <col min="4363" max="4363" width="12.140625" style="141" customWidth="1"/>
    <col min="4364" max="4364" width="10.42578125" style="141" customWidth="1"/>
    <col min="4365" max="4365" width="12.140625" style="141" customWidth="1"/>
    <col min="4366" max="4366" width="10.85546875" style="141" customWidth="1"/>
    <col min="4367" max="4367" width="12.140625" style="141" customWidth="1"/>
    <col min="4368" max="4368" width="10.85546875" style="141" customWidth="1"/>
    <col min="4369" max="4369" width="8.7109375" style="141" customWidth="1"/>
    <col min="4370" max="4604" width="9.140625" style="141"/>
    <col min="4605" max="4605" width="6.140625" style="141" customWidth="1"/>
    <col min="4606" max="4606" width="40.42578125" style="141" customWidth="1"/>
    <col min="4607" max="4610" width="0" style="141" hidden="1" customWidth="1"/>
    <col min="4611" max="4611" width="13.140625" style="141" customWidth="1"/>
    <col min="4612" max="4612" width="10" style="141" customWidth="1"/>
    <col min="4613" max="4613" width="12.140625" style="141" customWidth="1"/>
    <col min="4614" max="4614" width="10.5703125" style="141" customWidth="1"/>
    <col min="4615" max="4615" width="11.7109375" style="141" customWidth="1"/>
    <col min="4616" max="4616" width="10.5703125" style="141" customWidth="1"/>
    <col min="4617" max="4617" width="12.140625" style="141" customWidth="1"/>
    <col min="4618" max="4618" width="10.42578125" style="141" customWidth="1"/>
    <col min="4619" max="4619" width="12.140625" style="141" customWidth="1"/>
    <col min="4620" max="4620" width="10.42578125" style="141" customWidth="1"/>
    <col min="4621" max="4621" width="12.140625" style="141" customWidth="1"/>
    <col min="4622" max="4622" width="10.85546875" style="141" customWidth="1"/>
    <col min="4623" max="4623" width="12.140625" style="141" customWidth="1"/>
    <col min="4624" max="4624" width="10.85546875" style="141" customWidth="1"/>
    <col min="4625" max="4625" width="8.7109375" style="141" customWidth="1"/>
    <col min="4626" max="4860" width="9.140625" style="141"/>
    <col min="4861" max="4861" width="6.140625" style="141" customWidth="1"/>
    <col min="4862" max="4862" width="40.42578125" style="141" customWidth="1"/>
    <col min="4863" max="4866" width="0" style="141" hidden="1" customWidth="1"/>
    <col min="4867" max="4867" width="13.140625" style="141" customWidth="1"/>
    <col min="4868" max="4868" width="10" style="141" customWidth="1"/>
    <col min="4869" max="4869" width="12.140625" style="141" customWidth="1"/>
    <col min="4870" max="4870" width="10.5703125" style="141" customWidth="1"/>
    <col min="4871" max="4871" width="11.7109375" style="141" customWidth="1"/>
    <col min="4872" max="4872" width="10.5703125" style="141" customWidth="1"/>
    <col min="4873" max="4873" width="12.140625" style="141" customWidth="1"/>
    <col min="4874" max="4874" width="10.42578125" style="141" customWidth="1"/>
    <col min="4875" max="4875" width="12.140625" style="141" customWidth="1"/>
    <col min="4876" max="4876" width="10.42578125" style="141" customWidth="1"/>
    <col min="4877" max="4877" width="12.140625" style="141" customWidth="1"/>
    <col min="4878" max="4878" width="10.85546875" style="141" customWidth="1"/>
    <col min="4879" max="4879" width="12.140625" style="141" customWidth="1"/>
    <col min="4880" max="4880" width="10.85546875" style="141" customWidth="1"/>
    <col min="4881" max="4881" width="8.7109375" style="141" customWidth="1"/>
    <col min="4882" max="5116" width="9.140625" style="141"/>
    <col min="5117" max="5117" width="6.140625" style="141" customWidth="1"/>
    <col min="5118" max="5118" width="40.42578125" style="141" customWidth="1"/>
    <col min="5119" max="5122" width="0" style="141" hidden="1" customWidth="1"/>
    <col min="5123" max="5123" width="13.140625" style="141" customWidth="1"/>
    <col min="5124" max="5124" width="10" style="141" customWidth="1"/>
    <col min="5125" max="5125" width="12.140625" style="141" customWidth="1"/>
    <col min="5126" max="5126" width="10.5703125" style="141" customWidth="1"/>
    <col min="5127" max="5127" width="11.7109375" style="141" customWidth="1"/>
    <col min="5128" max="5128" width="10.5703125" style="141" customWidth="1"/>
    <col min="5129" max="5129" width="12.140625" style="141" customWidth="1"/>
    <col min="5130" max="5130" width="10.42578125" style="141" customWidth="1"/>
    <col min="5131" max="5131" width="12.140625" style="141" customWidth="1"/>
    <col min="5132" max="5132" width="10.42578125" style="141" customWidth="1"/>
    <col min="5133" max="5133" width="12.140625" style="141" customWidth="1"/>
    <col min="5134" max="5134" width="10.85546875" style="141" customWidth="1"/>
    <col min="5135" max="5135" width="12.140625" style="141" customWidth="1"/>
    <col min="5136" max="5136" width="10.85546875" style="141" customWidth="1"/>
    <col min="5137" max="5137" width="8.7109375" style="141" customWidth="1"/>
    <col min="5138" max="5372" width="9.140625" style="141"/>
    <col min="5373" max="5373" width="6.140625" style="141" customWidth="1"/>
    <col min="5374" max="5374" width="40.42578125" style="141" customWidth="1"/>
    <col min="5375" max="5378" width="0" style="141" hidden="1" customWidth="1"/>
    <col min="5379" max="5379" width="13.140625" style="141" customWidth="1"/>
    <col min="5380" max="5380" width="10" style="141" customWidth="1"/>
    <col min="5381" max="5381" width="12.140625" style="141" customWidth="1"/>
    <col min="5382" max="5382" width="10.5703125" style="141" customWidth="1"/>
    <col min="5383" max="5383" width="11.7109375" style="141" customWidth="1"/>
    <col min="5384" max="5384" width="10.5703125" style="141" customWidth="1"/>
    <col min="5385" max="5385" width="12.140625" style="141" customWidth="1"/>
    <col min="5386" max="5386" width="10.42578125" style="141" customWidth="1"/>
    <col min="5387" max="5387" width="12.140625" style="141" customWidth="1"/>
    <col min="5388" max="5388" width="10.42578125" style="141" customWidth="1"/>
    <col min="5389" max="5389" width="12.140625" style="141" customWidth="1"/>
    <col min="5390" max="5390" width="10.85546875" style="141" customWidth="1"/>
    <col min="5391" max="5391" width="12.140625" style="141" customWidth="1"/>
    <col min="5392" max="5392" width="10.85546875" style="141" customWidth="1"/>
    <col min="5393" max="5393" width="8.7109375" style="141" customWidth="1"/>
    <col min="5394" max="5628" width="9.140625" style="141"/>
    <col min="5629" max="5629" width="6.140625" style="141" customWidth="1"/>
    <col min="5630" max="5630" width="40.42578125" style="141" customWidth="1"/>
    <col min="5631" max="5634" width="0" style="141" hidden="1" customWidth="1"/>
    <col min="5635" max="5635" width="13.140625" style="141" customWidth="1"/>
    <col min="5636" max="5636" width="10" style="141" customWidth="1"/>
    <col min="5637" max="5637" width="12.140625" style="141" customWidth="1"/>
    <col min="5638" max="5638" width="10.5703125" style="141" customWidth="1"/>
    <col min="5639" max="5639" width="11.7109375" style="141" customWidth="1"/>
    <col min="5640" max="5640" width="10.5703125" style="141" customWidth="1"/>
    <col min="5641" max="5641" width="12.140625" style="141" customWidth="1"/>
    <col min="5642" max="5642" width="10.42578125" style="141" customWidth="1"/>
    <col min="5643" max="5643" width="12.140625" style="141" customWidth="1"/>
    <col min="5644" max="5644" width="10.42578125" style="141" customWidth="1"/>
    <col min="5645" max="5645" width="12.140625" style="141" customWidth="1"/>
    <col min="5646" max="5646" width="10.85546875" style="141" customWidth="1"/>
    <col min="5647" max="5647" width="12.140625" style="141" customWidth="1"/>
    <col min="5648" max="5648" width="10.85546875" style="141" customWidth="1"/>
    <col min="5649" max="5649" width="8.7109375" style="141" customWidth="1"/>
    <col min="5650" max="5884" width="9.140625" style="141"/>
    <col min="5885" max="5885" width="6.140625" style="141" customWidth="1"/>
    <col min="5886" max="5886" width="40.42578125" style="141" customWidth="1"/>
    <col min="5887" max="5890" width="0" style="141" hidden="1" customWidth="1"/>
    <col min="5891" max="5891" width="13.140625" style="141" customWidth="1"/>
    <col min="5892" max="5892" width="10" style="141" customWidth="1"/>
    <col min="5893" max="5893" width="12.140625" style="141" customWidth="1"/>
    <col min="5894" max="5894" width="10.5703125" style="141" customWidth="1"/>
    <col min="5895" max="5895" width="11.7109375" style="141" customWidth="1"/>
    <col min="5896" max="5896" width="10.5703125" style="141" customWidth="1"/>
    <col min="5897" max="5897" width="12.140625" style="141" customWidth="1"/>
    <col min="5898" max="5898" width="10.42578125" style="141" customWidth="1"/>
    <col min="5899" max="5899" width="12.140625" style="141" customWidth="1"/>
    <col min="5900" max="5900" width="10.42578125" style="141" customWidth="1"/>
    <col min="5901" max="5901" width="12.140625" style="141" customWidth="1"/>
    <col min="5902" max="5902" width="10.85546875" style="141" customWidth="1"/>
    <col min="5903" max="5903" width="12.140625" style="141" customWidth="1"/>
    <col min="5904" max="5904" width="10.85546875" style="141" customWidth="1"/>
    <col min="5905" max="5905" width="8.7109375" style="141" customWidth="1"/>
    <col min="5906" max="6140" width="9.140625" style="141"/>
    <col min="6141" max="6141" width="6.140625" style="141" customWidth="1"/>
    <col min="6142" max="6142" width="40.42578125" style="141" customWidth="1"/>
    <col min="6143" max="6146" width="0" style="141" hidden="1" customWidth="1"/>
    <col min="6147" max="6147" width="13.140625" style="141" customWidth="1"/>
    <col min="6148" max="6148" width="10" style="141" customWidth="1"/>
    <col min="6149" max="6149" width="12.140625" style="141" customWidth="1"/>
    <col min="6150" max="6150" width="10.5703125" style="141" customWidth="1"/>
    <col min="6151" max="6151" width="11.7109375" style="141" customWidth="1"/>
    <col min="6152" max="6152" width="10.5703125" style="141" customWidth="1"/>
    <col min="6153" max="6153" width="12.140625" style="141" customWidth="1"/>
    <col min="6154" max="6154" width="10.42578125" style="141" customWidth="1"/>
    <col min="6155" max="6155" width="12.140625" style="141" customWidth="1"/>
    <col min="6156" max="6156" width="10.42578125" style="141" customWidth="1"/>
    <col min="6157" max="6157" width="12.140625" style="141" customWidth="1"/>
    <col min="6158" max="6158" width="10.85546875" style="141" customWidth="1"/>
    <col min="6159" max="6159" width="12.140625" style="141" customWidth="1"/>
    <col min="6160" max="6160" width="10.85546875" style="141" customWidth="1"/>
    <col min="6161" max="6161" width="8.7109375" style="141" customWidth="1"/>
    <col min="6162" max="6396" width="9.140625" style="141"/>
    <col min="6397" max="6397" width="6.140625" style="141" customWidth="1"/>
    <col min="6398" max="6398" width="40.42578125" style="141" customWidth="1"/>
    <col min="6399" max="6402" width="0" style="141" hidden="1" customWidth="1"/>
    <col min="6403" max="6403" width="13.140625" style="141" customWidth="1"/>
    <col min="6404" max="6404" width="10" style="141" customWidth="1"/>
    <col min="6405" max="6405" width="12.140625" style="141" customWidth="1"/>
    <col min="6406" max="6406" width="10.5703125" style="141" customWidth="1"/>
    <col min="6407" max="6407" width="11.7109375" style="141" customWidth="1"/>
    <col min="6408" max="6408" width="10.5703125" style="141" customWidth="1"/>
    <col min="6409" max="6409" width="12.140625" style="141" customWidth="1"/>
    <col min="6410" max="6410" width="10.42578125" style="141" customWidth="1"/>
    <col min="6411" max="6411" width="12.140625" style="141" customWidth="1"/>
    <col min="6412" max="6412" width="10.42578125" style="141" customWidth="1"/>
    <col min="6413" max="6413" width="12.140625" style="141" customWidth="1"/>
    <col min="6414" max="6414" width="10.85546875" style="141" customWidth="1"/>
    <col min="6415" max="6415" width="12.140625" style="141" customWidth="1"/>
    <col min="6416" max="6416" width="10.85546875" style="141" customWidth="1"/>
    <col min="6417" max="6417" width="8.7109375" style="141" customWidth="1"/>
    <col min="6418" max="6652" width="9.140625" style="141"/>
    <col min="6653" max="6653" width="6.140625" style="141" customWidth="1"/>
    <col min="6654" max="6654" width="40.42578125" style="141" customWidth="1"/>
    <col min="6655" max="6658" width="0" style="141" hidden="1" customWidth="1"/>
    <col min="6659" max="6659" width="13.140625" style="141" customWidth="1"/>
    <col min="6660" max="6660" width="10" style="141" customWidth="1"/>
    <col min="6661" max="6661" width="12.140625" style="141" customWidth="1"/>
    <col min="6662" max="6662" width="10.5703125" style="141" customWidth="1"/>
    <col min="6663" max="6663" width="11.7109375" style="141" customWidth="1"/>
    <col min="6664" max="6664" width="10.5703125" style="141" customWidth="1"/>
    <col min="6665" max="6665" width="12.140625" style="141" customWidth="1"/>
    <col min="6666" max="6666" width="10.42578125" style="141" customWidth="1"/>
    <col min="6667" max="6667" width="12.140625" style="141" customWidth="1"/>
    <col min="6668" max="6668" width="10.42578125" style="141" customWidth="1"/>
    <col min="6669" max="6669" width="12.140625" style="141" customWidth="1"/>
    <col min="6670" max="6670" width="10.85546875" style="141" customWidth="1"/>
    <col min="6671" max="6671" width="12.140625" style="141" customWidth="1"/>
    <col min="6672" max="6672" width="10.85546875" style="141" customWidth="1"/>
    <col min="6673" max="6673" width="8.7109375" style="141" customWidth="1"/>
    <col min="6674" max="6908" width="9.140625" style="141"/>
    <col min="6909" max="6909" width="6.140625" style="141" customWidth="1"/>
    <col min="6910" max="6910" width="40.42578125" style="141" customWidth="1"/>
    <col min="6911" max="6914" width="0" style="141" hidden="1" customWidth="1"/>
    <col min="6915" max="6915" width="13.140625" style="141" customWidth="1"/>
    <col min="6916" max="6916" width="10" style="141" customWidth="1"/>
    <col min="6917" max="6917" width="12.140625" style="141" customWidth="1"/>
    <col min="6918" max="6918" width="10.5703125" style="141" customWidth="1"/>
    <col min="6919" max="6919" width="11.7109375" style="141" customWidth="1"/>
    <col min="6920" max="6920" width="10.5703125" style="141" customWidth="1"/>
    <col min="6921" max="6921" width="12.140625" style="141" customWidth="1"/>
    <col min="6922" max="6922" width="10.42578125" style="141" customWidth="1"/>
    <col min="6923" max="6923" width="12.140625" style="141" customWidth="1"/>
    <col min="6924" max="6924" width="10.42578125" style="141" customWidth="1"/>
    <col min="6925" max="6925" width="12.140625" style="141" customWidth="1"/>
    <col min="6926" max="6926" width="10.85546875" style="141" customWidth="1"/>
    <col min="6927" max="6927" width="12.140625" style="141" customWidth="1"/>
    <col min="6928" max="6928" width="10.85546875" style="141" customWidth="1"/>
    <col min="6929" max="6929" width="8.7109375" style="141" customWidth="1"/>
    <col min="6930" max="7164" width="9.140625" style="141"/>
    <col min="7165" max="7165" width="6.140625" style="141" customWidth="1"/>
    <col min="7166" max="7166" width="40.42578125" style="141" customWidth="1"/>
    <col min="7167" max="7170" width="0" style="141" hidden="1" customWidth="1"/>
    <col min="7171" max="7171" width="13.140625" style="141" customWidth="1"/>
    <col min="7172" max="7172" width="10" style="141" customWidth="1"/>
    <col min="7173" max="7173" width="12.140625" style="141" customWidth="1"/>
    <col min="7174" max="7174" width="10.5703125" style="141" customWidth="1"/>
    <col min="7175" max="7175" width="11.7109375" style="141" customWidth="1"/>
    <col min="7176" max="7176" width="10.5703125" style="141" customWidth="1"/>
    <col min="7177" max="7177" width="12.140625" style="141" customWidth="1"/>
    <col min="7178" max="7178" width="10.42578125" style="141" customWidth="1"/>
    <col min="7179" max="7179" width="12.140625" style="141" customWidth="1"/>
    <col min="7180" max="7180" width="10.42578125" style="141" customWidth="1"/>
    <col min="7181" max="7181" width="12.140625" style="141" customWidth="1"/>
    <col min="7182" max="7182" width="10.85546875" style="141" customWidth="1"/>
    <col min="7183" max="7183" width="12.140625" style="141" customWidth="1"/>
    <col min="7184" max="7184" width="10.85546875" style="141" customWidth="1"/>
    <col min="7185" max="7185" width="8.7109375" style="141" customWidth="1"/>
    <col min="7186" max="7420" width="9.140625" style="141"/>
    <col min="7421" max="7421" width="6.140625" style="141" customWidth="1"/>
    <col min="7422" max="7422" width="40.42578125" style="141" customWidth="1"/>
    <col min="7423" max="7426" width="0" style="141" hidden="1" customWidth="1"/>
    <col min="7427" max="7427" width="13.140625" style="141" customWidth="1"/>
    <col min="7428" max="7428" width="10" style="141" customWidth="1"/>
    <col min="7429" max="7429" width="12.140625" style="141" customWidth="1"/>
    <col min="7430" max="7430" width="10.5703125" style="141" customWidth="1"/>
    <col min="7431" max="7431" width="11.7109375" style="141" customWidth="1"/>
    <col min="7432" max="7432" width="10.5703125" style="141" customWidth="1"/>
    <col min="7433" max="7433" width="12.140625" style="141" customWidth="1"/>
    <col min="7434" max="7434" width="10.42578125" style="141" customWidth="1"/>
    <col min="7435" max="7435" width="12.140625" style="141" customWidth="1"/>
    <col min="7436" max="7436" width="10.42578125" style="141" customWidth="1"/>
    <col min="7437" max="7437" width="12.140625" style="141" customWidth="1"/>
    <col min="7438" max="7438" width="10.85546875" style="141" customWidth="1"/>
    <col min="7439" max="7439" width="12.140625" style="141" customWidth="1"/>
    <col min="7440" max="7440" width="10.85546875" style="141" customWidth="1"/>
    <col min="7441" max="7441" width="8.7109375" style="141" customWidth="1"/>
    <col min="7442" max="7676" width="9.140625" style="141"/>
    <col min="7677" max="7677" width="6.140625" style="141" customWidth="1"/>
    <col min="7678" max="7678" width="40.42578125" style="141" customWidth="1"/>
    <col min="7679" max="7682" width="0" style="141" hidden="1" customWidth="1"/>
    <col min="7683" max="7683" width="13.140625" style="141" customWidth="1"/>
    <col min="7684" max="7684" width="10" style="141" customWidth="1"/>
    <col min="7685" max="7685" width="12.140625" style="141" customWidth="1"/>
    <col min="7686" max="7686" width="10.5703125" style="141" customWidth="1"/>
    <col min="7687" max="7687" width="11.7109375" style="141" customWidth="1"/>
    <col min="7688" max="7688" width="10.5703125" style="141" customWidth="1"/>
    <col min="7689" max="7689" width="12.140625" style="141" customWidth="1"/>
    <col min="7690" max="7690" width="10.42578125" style="141" customWidth="1"/>
    <col min="7691" max="7691" width="12.140625" style="141" customWidth="1"/>
    <col min="7692" max="7692" width="10.42578125" style="141" customWidth="1"/>
    <col min="7693" max="7693" width="12.140625" style="141" customWidth="1"/>
    <col min="7694" max="7694" width="10.85546875" style="141" customWidth="1"/>
    <col min="7695" max="7695" width="12.140625" style="141" customWidth="1"/>
    <col min="7696" max="7696" width="10.85546875" style="141" customWidth="1"/>
    <col min="7697" max="7697" width="8.7109375" style="141" customWidth="1"/>
    <col min="7698" max="7932" width="9.140625" style="141"/>
    <col min="7933" max="7933" width="6.140625" style="141" customWidth="1"/>
    <col min="7934" max="7934" width="40.42578125" style="141" customWidth="1"/>
    <col min="7935" max="7938" width="0" style="141" hidden="1" customWidth="1"/>
    <col min="7939" max="7939" width="13.140625" style="141" customWidth="1"/>
    <col min="7940" max="7940" width="10" style="141" customWidth="1"/>
    <col min="7941" max="7941" width="12.140625" style="141" customWidth="1"/>
    <col min="7942" max="7942" width="10.5703125" style="141" customWidth="1"/>
    <col min="7943" max="7943" width="11.7109375" style="141" customWidth="1"/>
    <col min="7944" max="7944" width="10.5703125" style="141" customWidth="1"/>
    <col min="7945" max="7945" width="12.140625" style="141" customWidth="1"/>
    <col min="7946" max="7946" width="10.42578125" style="141" customWidth="1"/>
    <col min="7947" max="7947" width="12.140625" style="141" customWidth="1"/>
    <col min="7948" max="7948" width="10.42578125" style="141" customWidth="1"/>
    <col min="7949" max="7949" width="12.140625" style="141" customWidth="1"/>
    <col min="7950" max="7950" width="10.85546875" style="141" customWidth="1"/>
    <col min="7951" max="7951" width="12.140625" style="141" customWidth="1"/>
    <col min="7952" max="7952" width="10.85546875" style="141" customWidth="1"/>
    <col min="7953" max="7953" width="8.7109375" style="141" customWidth="1"/>
    <col min="7954" max="8188" width="9.140625" style="141"/>
    <col min="8189" max="8189" width="6.140625" style="141" customWidth="1"/>
    <col min="8190" max="8190" width="40.42578125" style="141" customWidth="1"/>
    <col min="8191" max="8194" width="0" style="141" hidden="1" customWidth="1"/>
    <col min="8195" max="8195" width="13.140625" style="141" customWidth="1"/>
    <col min="8196" max="8196" width="10" style="141" customWidth="1"/>
    <col min="8197" max="8197" width="12.140625" style="141" customWidth="1"/>
    <col min="8198" max="8198" width="10.5703125" style="141" customWidth="1"/>
    <col min="8199" max="8199" width="11.7109375" style="141" customWidth="1"/>
    <col min="8200" max="8200" width="10.5703125" style="141" customWidth="1"/>
    <col min="8201" max="8201" width="12.140625" style="141" customWidth="1"/>
    <col min="8202" max="8202" width="10.42578125" style="141" customWidth="1"/>
    <col min="8203" max="8203" width="12.140625" style="141" customWidth="1"/>
    <col min="8204" max="8204" width="10.42578125" style="141" customWidth="1"/>
    <col min="8205" max="8205" width="12.140625" style="141" customWidth="1"/>
    <col min="8206" max="8206" width="10.85546875" style="141" customWidth="1"/>
    <col min="8207" max="8207" width="12.140625" style="141" customWidth="1"/>
    <col min="8208" max="8208" width="10.85546875" style="141" customWidth="1"/>
    <col min="8209" max="8209" width="8.7109375" style="141" customWidth="1"/>
    <col min="8210" max="8444" width="9.140625" style="141"/>
    <col min="8445" max="8445" width="6.140625" style="141" customWidth="1"/>
    <col min="8446" max="8446" width="40.42578125" style="141" customWidth="1"/>
    <col min="8447" max="8450" width="0" style="141" hidden="1" customWidth="1"/>
    <col min="8451" max="8451" width="13.140625" style="141" customWidth="1"/>
    <col min="8452" max="8452" width="10" style="141" customWidth="1"/>
    <col min="8453" max="8453" width="12.140625" style="141" customWidth="1"/>
    <col min="8454" max="8454" width="10.5703125" style="141" customWidth="1"/>
    <col min="8455" max="8455" width="11.7109375" style="141" customWidth="1"/>
    <col min="8456" max="8456" width="10.5703125" style="141" customWidth="1"/>
    <col min="8457" max="8457" width="12.140625" style="141" customWidth="1"/>
    <col min="8458" max="8458" width="10.42578125" style="141" customWidth="1"/>
    <col min="8459" max="8459" width="12.140625" style="141" customWidth="1"/>
    <col min="8460" max="8460" width="10.42578125" style="141" customWidth="1"/>
    <col min="8461" max="8461" width="12.140625" style="141" customWidth="1"/>
    <col min="8462" max="8462" width="10.85546875" style="141" customWidth="1"/>
    <col min="8463" max="8463" width="12.140625" style="141" customWidth="1"/>
    <col min="8464" max="8464" width="10.85546875" style="141" customWidth="1"/>
    <col min="8465" max="8465" width="8.7109375" style="141" customWidth="1"/>
    <col min="8466" max="8700" width="9.140625" style="141"/>
    <col min="8701" max="8701" width="6.140625" style="141" customWidth="1"/>
    <col min="8702" max="8702" width="40.42578125" style="141" customWidth="1"/>
    <col min="8703" max="8706" width="0" style="141" hidden="1" customWidth="1"/>
    <col min="8707" max="8707" width="13.140625" style="141" customWidth="1"/>
    <col min="8708" max="8708" width="10" style="141" customWidth="1"/>
    <col min="8709" max="8709" width="12.140625" style="141" customWidth="1"/>
    <col min="8710" max="8710" width="10.5703125" style="141" customWidth="1"/>
    <col min="8711" max="8711" width="11.7109375" style="141" customWidth="1"/>
    <col min="8712" max="8712" width="10.5703125" style="141" customWidth="1"/>
    <col min="8713" max="8713" width="12.140625" style="141" customWidth="1"/>
    <col min="8714" max="8714" width="10.42578125" style="141" customWidth="1"/>
    <col min="8715" max="8715" width="12.140625" style="141" customWidth="1"/>
    <col min="8716" max="8716" width="10.42578125" style="141" customWidth="1"/>
    <col min="8717" max="8717" width="12.140625" style="141" customWidth="1"/>
    <col min="8718" max="8718" width="10.85546875" style="141" customWidth="1"/>
    <col min="8719" max="8719" width="12.140625" style="141" customWidth="1"/>
    <col min="8720" max="8720" width="10.85546875" style="141" customWidth="1"/>
    <col min="8721" max="8721" width="8.7109375" style="141" customWidth="1"/>
    <col min="8722" max="8956" width="9.140625" style="141"/>
    <col min="8957" max="8957" width="6.140625" style="141" customWidth="1"/>
    <col min="8958" max="8958" width="40.42578125" style="141" customWidth="1"/>
    <col min="8959" max="8962" width="0" style="141" hidden="1" customWidth="1"/>
    <col min="8963" max="8963" width="13.140625" style="141" customWidth="1"/>
    <col min="8964" max="8964" width="10" style="141" customWidth="1"/>
    <col min="8965" max="8965" width="12.140625" style="141" customWidth="1"/>
    <col min="8966" max="8966" width="10.5703125" style="141" customWidth="1"/>
    <col min="8967" max="8967" width="11.7109375" style="141" customWidth="1"/>
    <col min="8968" max="8968" width="10.5703125" style="141" customWidth="1"/>
    <col min="8969" max="8969" width="12.140625" style="141" customWidth="1"/>
    <col min="8970" max="8970" width="10.42578125" style="141" customWidth="1"/>
    <col min="8971" max="8971" width="12.140625" style="141" customWidth="1"/>
    <col min="8972" max="8972" width="10.42578125" style="141" customWidth="1"/>
    <col min="8973" max="8973" width="12.140625" style="141" customWidth="1"/>
    <col min="8974" max="8974" width="10.85546875" style="141" customWidth="1"/>
    <col min="8975" max="8975" width="12.140625" style="141" customWidth="1"/>
    <col min="8976" max="8976" width="10.85546875" style="141" customWidth="1"/>
    <col min="8977" max="8977" width="8.7109375" style="141" customWidth="1"/>
    <col min="8978" max="9212" width="9.140625" style="141"/>
    <col min="9213" max="9213" width="6.140625" style="141" customWidth="1"/>
    <col min="9214" max="9214" width="40.42578125" style="141" customWidth="1"/>
    <col min="9215" max="9218" width="0" style="141" hidden="1" customWidth="1"/>
    <col min="9219" max="9219" width="13.140625" style="141" customWidth="1"/>
    <col min="9220" max="9220" width="10" style="141" customWidth="1"/>
    <col min="9221" max="9221" width="12.140625" style="141" customWidth="1"/>
    <col min="9222" max="9222" width="10.5703125" style="141" customWidth="1"/>
    <col min="9223" max="9223" width="11.7109375" style="141" customWidth="1"/>
    <col min="9224" max="9224" width="10.5703125" style="141" customWidth="1"/>
    <col min="9225" max="9225" width="12.140625" style="141" customWidth="1"/>
    <col min="9226" max="9226" width="10.42578125" style="141" customWidth="1"/>
    <col min="9227" max="9227" width="12.140625" style="141" customWidth="1"/>
    <col min="9228" max="9228" width="10.42578125" style="141" customWidth="1"/>
    <col min="9229" max="9229" width="12.140625" style="141" customWidth="1"/>
    <col min="9230" max="9230" width="10.85546875" style="141" customWidth="1"/>
    <col min="9231" max="9231" width="12.140625" style="141" customWidth="1"/>
    <col min="9232" max="9232" width="10.85546875" style="141" customWidth="1"/>
    <col min="9233" max="9233" width="8.7109375" style="141" customWidth="1"/>
    <col min="9234" max="9468" width="9.140625" style="141"/>
    <col min="9469" max="9469" width="6.140625" style="141" customWidth="1"/>
    <col min="9470" max="9470" width="40.42578125" style="141" customWidth="1"/>
    <col min="9471" max="9474" width="0" style="141" hidden="1" customWidth="1"/>
    <col min="9475" max="9475" width="13.140625" style="141" customWidth="1"/>
    <col min="9476" max="9476" width="10" style="141" customWidth="1"/>
    <col min="9477" max="9477" width="12.140625" style="141" customWidth="1"/>
    <col min="9478" max="9478" width="10.5703125" style="141" customWidth="1"/>
    <col min="9479" max="9479" width="11.7109375" style="141" customWidth="1"/>
    <col min="9480" max="9480" width="10.5703125" style="141" customWidth="1"/>
    <col min="9481" max="9481" width="12.140625" style="141" customWidth="1"/>
    <col min="9482" max="9482" width="10.42578125" style="141" customWidth="1"/>
    <col min="9483" max="9483" width="12.140625" style="141" customWidth="1"/>
    <col min="9484" max="9484" width="10.42578125" style="141" customWidth="1"/>
    <col min="9485" max="9485" width="12.140625" style="141" customWidth="1"/>
    <col min="9486" max="9486" width="10.85546875" style="141" customWidth="1"/>
    <col min="9487" max="9487" width="12.140625" style="141" customWidth="1"/>
    <col min="9488" max="9488" width="10.85546875" style="141" customWidth="1"/>
    <col min="9489" max="9489" width="8.7109375" style="141" customWidth="1"/>
    <col min="9490" max="9724" width="9.140625" style="141"/>
    <col min="9725" max="9725" width="6.140625" style="141" customWidth="1"/>
    <col min="9726" max="9726" width="40.42578125" style="141" customWidth="1"/>
    <col min="9727" max="9730" width="0" style="141" hidden="1" customWidth="1"/>
    <col min="9731" max="9731" width="13.140625" style="141" customWidth="1"/>
    <col min="9732" max="9732" width="10" style="141" customWidth="1"/>
    <col min="9733" max="9733" width="12.140625" style="141" customWidth="1"/>
    <col min="9734" max="9734" width="10.5703125" style="141" customWidth="1"/>
    <col min="9735" max="9735" width="11.7109375" style="141" customWidth="1"/>
    <col min="9736" max="9736" width="10.5703125" style="141" customWidth="1"/>
    <col min="9737" max="9737" width="12.140625" style="141" customWidth="1"/>
    <col min="9738" max="9738" width="10.42578125" style="141" customWidth="1"/>
    <col min="9739" max="9739" width="12.140625" style="141" customWidth="1"/>
    <col min="9740" max="9740" width="10.42578125" style="141" customWidth="1"/>
    <col min="9741" max="9741" width="12.140625" style="141" customWidth="1"/>
    <col min="9742" max="9742" width="10.85546875" style="141" customWidth="1"/>
    <col min="9743" max="9743" width="12.140625" style="141" customWidth="1"/>
    <col min="9744" max="9744" width="10.85546875" style="141" customWidth="1"/>
    <col min="9745" max="9745" width="8.7109375" style="141" customWidth="1"/>
    <col min="9746" max="9980" width="9.140625" style="141"/>
    <col min="9981" max="9981" width="6.140625" style="141" customWidth="1"/>
    <col min="9982" max="9982" width="40.42578125" style="141" customWidth="1"/>
    <col min="9983" max="9986" width="0" style="141" hidden="1" customWidth="1"/>
    <col min="9987" max="9987" width="13.140625" style="141" customWidth="1"/>
    <col min="9988" max="9988" width="10" style="141" customWidth="1"/>
    <col min="9989" max="9989" width="12.140625" style="141" customWidth="1"/>
    <col min="9990" max="9990" width="10.5703125" style="141" customWidth="1"/>
    <col min="9991" max="9991" width="11.7109375" style="141" customWidth="1"/>
    <col min="9992" max="9992" width="10.5703125" style="141" customWidth="1"/>
    <col min="9993" max="9993" width="12.140625" style="141" customWidth="1"/>
    <col min="9994" max="9994" width="10.42578125" style="141" customWidth="1"/>
    <col min="9995" max="9995" width="12.140625" style="141" customWidth="1"/>
    <col min="9996" max="9996" width="10.42578125" style="141" customWidth="1"/>
    <col min="9997" max="9997" width="12.140625" style="141" customWidth="1"/>
    <col min="9998" max="9998" width="10.85546875" style="141" customWidth="1"/>
    <col min="9999" max="9999" width="12.140625" style="141" customWidth="1"/>
    <col min="10000" max="10000" width="10.85546875" style="141" customWidth="1"/>
    <col min="10001" max="10001" width="8.7109375" style="141" customWidth="1"/>
    <col min="10002" max="10236" width="9.140625" style="141"/>
    <col min="10237" max="10237" width="6.140625" style="141" customWidth="1"/>
    <col min="10238" max="10238" width="40.42578125" style="141" customWidth="1"/>
    <col min="10239" max="10242" width="0" style="141" hidden="1" customWidth="1"/>
    <col min="10243" max="10243" width="13.140625" style="141" customWidth="1"/>
    <col min="10244" max="10244" width="10" style="141" customWidth="1"/>
    <col min="10245" max="10245" width="12.140625" style="141" customWidth="1"/>
    <col min="10246" max="10246" width="10.5703125" style="141" customWidth="1"/>
    <col min="10247" max="10247" width="11.7109375" style="141" customWidth="1"/>
    <col min="10248" max="10248" width="10.5703125" style="141" customWidth="1"/>
    <col min="10249" max="10249" width="12.140625" style="141" customWidth="1"/>
    <col min="10250" max="10250" width="10.42578125" style="141" customWidth="1"/>
    <col min="10251" max="10251" width="12.140625" style="141" customWidth="1"/>
    <col min="10252" max="10252" width="10.42578125" style="141" customWidth="1"/>
    <col min="10253" max="10253" width="12.140625" style="141" customWidth="1"/>
    <col min="10254" max="10254" width="10.85546875" style="141" customWidth="1"/>
    <col min="10255" max="10255" width="12.140625" style="141" customWidth="1"/>
    <col min="10256" max="10256" width="10.85546875" style="141" customWidth="1"/>
    <col min="10257" max="10257" width="8.7109375" style="141" customWidth="1"/>
    <col min="10258" max="10492" width="9.140625" style="141"/>
    <col min="10493" max="10493" width="6.140625" style="141" customWidth="1"/>
    <col min="10494" max="10494" width="40.42578125" style="141" customWidth="1"/>
    <col min="10495" max="10498" width="0" style="141" hidden="1" customWidth="1"/>
    <col min="10499" max="10499" width="13.140625" style="141" customWidth="1"/>
    <col min="10500" max="10500" width="10" style="141" customWidth="1"/>
    <col min="10501" max="10501" width="12.140625" style="141" customWidth="1"/>
    <col min="10502" max="10502" width="10.5703125" style="141" customWidth="1"/>
    <col min="10503" max="10503" width="11.7109375" style="141" customWidth="1"/>
    <col min="10504" max="10504" width="10.5703125" style="141" customWidth="1"/>
    <col min="10505" max="10505" width="12.140625" style="141" customWidth="1"/>
    <col min="10506" max="10506" width="10.42578125" style="141" customWidth="1"/>
    <col min="10507" max="10507" width="12.140625" style="141" customWidth="1"/>
    <col min="10508" max="10508" width="10.42578125" style="141" customWidth="1"/>
    <col min="10509" max="10509" width="12.140625" style="141" customWidth="1"/>
    <col min="10510" max="10510" width="10.85546875" style="141" customWidth="1"/>
    <col min="10511" max="10511" width="12.140625" style="141" customWidth="1"/>
    <col min="10512" max="10512" width="10.85546875" style="141" customWidth="1"/>
    <col min="10513" max="10513" width="8.7109375" style="141" customWidth="1"/>
    <col min="10514" max="10748" width="9.140625" style="141"/>
    <col min="10749" max="10749" width="6.140625" style="141" customWidth="1"/>
    <col min="10750" max="10750" width="40.42578125" style="141" customWidth="1"/>
    <col min="10751" max="10754" width="0" style="141" hidden="1" customWidth="1"/>
    <col min="10755" max="10755" width="13.140625" style="141" customWidth="1"/>
    <col min="10756" max="10756" width="10" style="141" customWidth="1"/>
    <col min="10757" max="10757" width="12.140625" style="141" customWidth="1"/>
    <col min="10758" max="10758" width="10.5703125" style="141" customWidth="1"/>
    <col min="10759" max="10759" width="11.7109375" style="141" customWidth="1"/>
    <col min="10760" max="10760" width="10.5703125" style="141" customWidth="1"/>
    <col min="10761" max="10761" width="12.140625" style="141" customWidth="1"/>
    <col min="10762" max="10762" width="10.42578125" style="141" customWidth="1"/>
    <col min="10763" max="10763" width="12.140625" style="141" customWidth="1"/>
    <col min="10764" max="10764" width="10.42578125" style="141" customWidth="1"/>
    <col min="10765" max="10765" width="12.140625" style="141" customWidth="1"/>
    <col min="10766" max="10766" width="10.85546875" style="141" customWidth="1"/>
    <col min="10767" max="10767" width="12.140625" style="141" customWidth="1"/>
    <col min="10768" max="10768" width="10.85546875" style="141" customWidth="1"/>
    <col min="10769" max="10769" width="8.7109375" style="141" customWidth="1"/>
    <col min="10770" max="11004" width="9.140625" style="141"/>
    <col min="11005" max="11005" width="6.140625" style="141" customWidth="1"/>
    <col min="11006" max="11006" width="40.42578125" style="141" customWidth="1"/>
    <col min="11007" max="11010" width="0" style="141" hidden="1" customWidth="1"/>
    <col min="11011" max="11011" width="13.140625" style="141" customWidth="1"/>
    <col min="11012" max="11012" width="10" style="141" customWidth="1"/>
    <col min="11013" max="11013" width="12.140625" style="141" customWidth="1"/>
    <col min="11014" max="11014" width="10.5703125" style="141" customWidth="1"/>
    <col min="11015" max="11015" width="11.7109375" style="141" customWidth="1"/>
    <col min="11016" max="11016" width="10.5703125" style="141" customWidth="1"/>
    <col min="11017" max="11017" width="12.140625" style="141" customWidth="1"/>
    <col min="11018" max="11018" width="10.42578125" style="141" customWidth="1"/>
    <col min="11019" max="11019" width="12.140625" style="141" customWidth="1"/>
    <col min="11020" max="11020" width="10.42578125" style="141" customWidth="1"/>
    <col min="11021" max="11021" width="12.140625" style="141" customWidth="1"/>
    <col min="11022" max="11022" width="10.85546875" style="141" customWidth="1"/>
    <col min="11023" max="11023" width="12.140625" style="141" customWidth="1"/>
    <col min="11024" max="11024" width="10.85546875" style="141" customWidth="1"/>
    <col min="11025" max="11025" width="8.7109375" style="141" customWidth="1"/>
    <col min="11026" max="11260" width="9.140625" style="141"/>
    <col min="11261" max="11261" width="6.140625" style="141" customWidth="1"/>
    <col min="11262" max="11262" width="40.42578125" style="141" customWidth="1"/>
    <col min="11263" max="11266" width="0" style="141" hidden="1" customWidth="1"/>
    <col min="11267" max="11267" width="13.140625" style="141" customWidth="1"/>
    <col min="11268" max="11268" width="10" style="141" customWidth="1"/>
    <col min="11269" max="11269" width="12.140625" style="141" customWidth="1"/>
    <col min="11270" max="11270" width="10.5703125" style="141" customWidth="1"/>
    <col min="11271" max="11271" width="11.7109375" style="141" customWidth="1"/>
    <col min="11272" max="11272" width="10.5703125" style="141" customWidth="1"/>
    <col min="11273" max="11273" width="12.140625" style="141" customWidth="1"/>
    <col min="11274" max="11274" width="10.42578125" style="141" customWidth="1"/>
    <col min="11275" max="11275" width="12.140625" style="141" customWidth="1"/>
    <col min="11276" max="11276" width="10.42578125" style="141" customWidth="1"/>
    <col min="11277" max="11277" width="12.140625" style="141" customWidth="1"/>
    <col min="11278" max="11278" width="10.85546875" style="141" customWidth="1"/>
    <col min="11279" max="11279" width="12.140625" style="141" customWidth="1"/>
    <col min="11280" max="11280" width="10.85546875" style="141" customWidth="1"/>
    <col min="11281" max="11281" width="8.7109375" style="141" customWidth="1"/>
    <col min="11282" max="11516" width="9.140625" style="141"/>
    <col min="11517" max="11517" width="6.140625" style="141" customWidth="1"/>
    <col min="11518" max="11518" width="40.42578125" style="141" customWidth="1"/>
    <col min="11519" max="11522" width="0" style="141" hidden="1" customWidth="1"/>
    <col min="11523" max="11523" width="13.140625" style="141" customWidth="1"/>
    <col min="11524" max="11524" width="10" style="141" customWidth="1"/>
    <col min="11525" max="11525" width="12.140625" style="141" customWidth="1"/>
    <col min="11526" max="11526" width="10.5703125" style="141" customWidth="1"/>
    <col min="11527" max="11527" width="11.7109375" style="141" customWidth="1"/>
    <col min="11528" max="11528" width="10.5703125" style="141" customWidth="1"/>
    <col min="11529" max="11529" width="12.140625" style="141" customWidth="1"/>
    <col min="11530" max="11530" width="10.42578125" style="141" customWidth="1"/>
    <col min="11531" max="11531" width="12.140625" style="141" customWidth="1"/>
    <col min="11532" max="11532" width="10.42578125" style="141" customWidth="1"/>
    <col min="11533" max="11533" width="12.140625" style="141" customWidth="1"/>
    <col min="11534" max="11534" width="10.85546875" style="141" customWidth="1"/>
    <col min="11535" max="11535" width="12.140625" style="141" customWidth="1"/>
    <col min="11536" max="11536" width="10.85546875" style="141" customWidth="1"/>
    <col min="11537" max="11537" width="8.7109375" style="141" customWidth="1"/>
    <col min="11538" max="11772" width="9.140625" style="141"/>
    <col min="11773" max="11773" width="6.140625" style="141" customWidth="1"/>
    <col min="11774" max="11774" width="40.42578125" style="141" customWidth="1"/>
    <col min="11775" max="11778" width="0" style="141" hidden="1" customWidth="1"/>
    <col min="11779" max="11779" width="13.140625" style="141" customWidth="1"/>
    <col min="11780" max="11780" width="10" style="141" customWidth="1"/>
    <col min="11781" max="11781" width="12.140625" style="141" customWidth="1"/>
    <col min="11782" max="11782" width="10.5703125" style="141" customWidth="1"/>
    <col min="11783" max="11783" width="11.7109375" style="141" customWidth="1"/>
    <col min="11784" max="11784" width="10.5703125" style="141" customWidth="1"/>
    <col min="11785" max="11785" width="12.140625" style="141" customWidth="1"/>
    <col min="11786" max="11786" width="10.42578125" style="141" customWidth="1"/>
    <col min="11787" max="11787" width="12.140625" style="141" customWidth="1"/>
    <col min="11788" max="11788" width="10.42578125" style="141" customWidth="1"/>
    <col min="11789" max="11789" width="12.140625" style="141" customWidth="1"/>
    <col min="11790" max="11790" width="10.85546875" style="141" customWidth="1"/>
    <col min="11791" max="11791" width="12.140625" style="141" customWidth="1"/>
    <col min="11792" max="11792" width="10.85546875" style="141" customWidth="1"/>
    <col min="11793" max="11793" width="8.7109375" style="141" customWidth="1"/>
    <col min="11794" max="12028" width="9.140625" style="141"/>
    <col min="12029" max="12029" width="6.140625" style="141" customWidth="1"/>
    <col min="12030" max="12030" width="40.42578125" style="141" customWidth="1"/>
    <col min="12031" max="12034" width="0" style="141" hidden="1" customWidth="1"/>
    <col min="12035" max="12035" width="13.140625" style="141" customWidth="1"/>
    <col min="12036" max="12036" width="10" style="141" customWidth="1"/>
    <col min="12037" max="12037" width="12.140625" style="141" customWidth="1"/>
    <col min="12038" max="12038" width="10.5703125" style="141" customWidth="1"/>
    <col min="12039" max="12039" width="11.7109375" style="141" customWidth="1"/>
    <col min="12040" max="12040" width="10.5703125" style="141" customWidth="1"/>
    <col min="12041" max="12041" width="12.140625" style="141" customWidth="1"/>
    <col min="12042" max="12042" width="10.42578125" style="141" customWidth="1"/>
    <col min="12043" max="12043" width="12.140625" style="141" customWidth="1"/>
    <col min="12044" max="12044" width="10.42578125" style="141" customWidth="1"/>
    <col min="12045" max="12045" width="12.140625" style="141" customWidth="1"/>
    <col min="12046" max="12046" width="10.85546875" style="141" customWidth="1"/>
    <col min="12047" max="12047" width="12.140625" style="141" customWidth="1"/>
    <col min="12048" max="12048" width="10.85546875" style="141" customWidth="1"/>
    <col min="12049" max="12049" width="8.7109375" style="141" customWidth="1"/>
    <col min="12050" max="12284" width="9.140625" style="141"/>
    <col min="12285" max="12285" width="6.140625" style="141" customWidth="1"/>
    <col min="12286" max="12286" width="40.42578125" style="141" customWidth="1"/>
    <col min="12287" max="12290" width="0" style="141" hidden="1" customWidth="1"/>
    <col min="12291" max="12291" width="13.140625" style="141" customWidth="1"/>
    <col min="12292" max="12292" width="10" style="141" customWidth="1"/>
    <col min="12293" max="12293" width="12.140625" style="141" customWidth="1"/>
    <col min="12294" max="12294" width="10.5703125" style="141" customWidth="1"/>
    <col min="12295" max="12295" width="11.7109375" style="141" customWidth="1"/>
    <col min="12296" max="12296" width="10.5703125" style="141" customWidth="1"/>
    <col min="12297" max="12297" width="12.140625" style="141" customWidth="1"/>
    <col min="12298" max="12298" width="10.42578125" style="141" customWidth="1"/>
    <col min="12299" max="12299" width="12.140625" style="141" customWidth="1"/>
    <col min="12300" max="12300" width="10.42578125" style="141" customWidth="1"/>
    <col min="12301" max="12301" width="12.140625" style="141" customWidth="1"/>
    <col min="12302" max="12302" width="10.85546875" style="141" customWidth="1"/>
    <col min="12303" max="12303" width="12.140625" style="141" customWidth="1"/>
    <col min="12304" max="12304" width="10.85546875" style="141" customWidth="1"/>
    <col min="12305" max="12305" width="8.7109375" style="141" customWidth="1"/>
    <col min="12306" max="12540" width="9.140625" style="141"/>
    <col min="12541" max="12541" width="6.140625" style="141" customWidth="1"/>
    <col min="12542" max="12542" width="40.42578125" style="141" customWidth="1"/>
    <col min="12543" max="12546" width="0" style="141" hidden="1" customWidth="1"/>
    <col min="12547" max="12547" width="13.140625" style="141" customWidth="1"/>
    <col min="12548" max="12548" width="10" style="141" customWidth="1"/>
    <col min="12549" max="12549" width="12.140625" style="141" customWidth="1"/>
    <col min="12550" max="12550" width="10.5703125" style="141" customWidth="1"/>
    <col min="12551" max="12551" width="11.7109375" style="141" customWidth="1"/>
    <col min="12552" max="12552" width="10.5703125" style="141" customWidth="1"/>
    <col min="12553" max="12553" width="12.140625" style="141" customWidth="1"/>
    <col min="12554" max="12554" width="10.42578125" style="141" customWidth="1"/>
    <col min="12555" max="12555" width="12.140625" style="141" customWidth="1"/>
    <col min="12556" max="12556" width="10.42578125" style="141" customWidth="1"/>
    <col min="12557" max="12557" width="12.140625" style="141" customWidth="1"/>
    <col min="12558" max="12558" width="10.85546875" style="141" customWidth="1"/>
    <col min="12559" max="12559" width="12.140625" style="141" customWidth="1"/>
    <col min="12560" max="12560" width="10.85546875" style="141" customWidth="1"/>
    <col min="12561" max="12561" width="8.7109375" style="141" customWidth="1"/>
    <col min="12562" max="12796" width="9.140625" style="141"/>
    <col min="12797" max="12797" width="6.140625" style="141" customWidth="1"/>
    <col min="12798" max="12798" width="40.42578125" style="141" customWidth="1"/>
    <col min="12799" max="12802" width="0" style="141" hidden="1" customWidth="1"/>
    <col min="12803" max="12803" width="13.140625" style="141" customWidth="1"/>
    <col min="12804" max="12804" width="10" style="141" customWidth="1"/>
    <col min="12805" max="12805" width="12.140625" style="141" customWidth="1"/>
    <col min="12806" max="12806" width="10.5703125" style="141" customWidth="1"/>
    <col min="12807" max="12807" width="11.7109375" style="141" customWidth="1"/>
    <col min="12808" max="12808" width="10.5703125" style="141" customWidth="1"/>
    <col min="12809" max="12809" width="12.140625" style="141" customWidth="1"/>
    <col min="12810" max="12810" width="10.42578125" style="141" customWidth="1"/>
    <col min="12811" max="12811" width="12.140625" style="141" customWidth="1"/>
    <col min="12812" max="12812" width="10.42578125" style="141" customWidth="1"/>
    <col min="12813" max="12813" width="12.140625" style="141" customWidth="1"/>
    <col min="12814" max="12814" width="10.85546875" style="141" customWidth="1"/>
    <col min="12815" max="12815" width="12.140625" style="141" customWidth="1"/>
    <col min="12816" max="12816" width="10.85546875" style="141" customWidth="1"/>
    <col min="12817" max="12817" width="8.7109375" style="141" customWidth="1"/>
    <col min="12818" max="13052" width="9.140625" style="141"/>
    <col min="13053" max="13053" width="6.140625" style="141" customWidth="1"/>
    <col min="13054" max="13054" width="40.42578125" style="141" customWidth="1"/>
    <col min="13055" max="13058" width="0" style="141" hidden="1" customWidth="1"/>
    <col min="13059" max="13059" width="13.140625" style="141" customWidth="1"/>
    <col min="13060" max="13060" width="10" style="141" customWidth="1"/>
    <col min="13061" max="13061" width="12.140625" style="141" customWidth="1"/>
    <col min="13062" max="13062" width="10.5703125" style="141" customWidth="1"/>
    <col min="13063" max="13063" width="11.7109375" style="141" customWidth="1"/>
    <col min="13064" max="13064" width="10.5703125" style="141" customWidth="1"/>
    <col min="13065" max="13065" width="12.140625" style="141" customWidth="1"/>
    <col min="13066" max="13066" width="10.42578125" style="141" customWidth="1"/>
    <col min="13067" max="13067" width="12.140625" style="141" customWidth="1"/>
    <col min="13068" max="13068" width="10.42578125" style="141" customWidth="1"/>
    <col min="13069" max="13069" width="12.140625" style="141" customWidth="1"/>
    <col min="13070" max="13070" width="10.85546875" style="141" customWidth="1"/>
    <col min="13071" max="13071" width="12.140625" style="141" customWidth="1"/>
    <col min="13072" max="13072" width="10.85546875" style="141" customWidth="1"/>
    <col min="13073" max="13073" width="8.7109375" style="141" customWidth="1"/>
    <col min="13074" max="13308" width="9.140625" style="141"/>
    <col min="13309" max="13309" width="6.140625" style="141" customWidth="1"/>
    <col min="13310" max="13310" width="40.42578125" style="141" customWidth="1"/>
    <col min="13311" max="13314" width="0" style="141" hidden="1" customWidth="1"/>
    <col min="13315" max="13315" width="13.140625" style="141" customWidth="1"/>
    <col min="13316" max="13316" width="10" style="141" customWidth="1"/>
    <col min="13317" max="13317" width="12.140625" style="141" customWidth="1"/>
    <col min="13318" max="13318" width="10.5703125" style="141" customWidth="1"/>
    <col min="13319" max="13319" width="11.7109375" style="141" customWidth="1"/>
    <col min="13320" max="13320" width="10.5703125" style="141" customWidth="1"/>
    <col min="13321" max="13321" width="12.140625" style="141" customWidth="1"/>
    <col min="13322" max="13322" width="10.42578125" style="141" customWidth="1"/>
    <col min="13323" max="13323" width="12.140625" style="141" customWidth="1"/>
    <col min="13324" max="13324" width="10.42578125" style="141" customWidth="1"/>
    <col min="13325" max="13325" width="12.140625" style="141" customWidth="1"/>
    <col min="13326" max="13326" width="10.85546875" style="141" customWidth="1"/>
    <col min="13327" max="13327" width="12.140625" style="141" customWidth="1"/>
    <col min="13328" max="13328" width="10.85546875" style="141" customWidth="1"/>
    <col min="13329" max="13329" width="8.7109375" style="141" customWidth="1"/>
    <col min="13330" max="13564" width="9.140625" style="141"/>
    <col min="13565" max="13565" width="6.140625" style="141" customWidth="1"/>
    <col min="13566" max="13566" width="40.42578125" style="141" customWidth="1"/>
    <col min="13567" max="13570" width="0" style="141" hidden="1" customWidth="1"/>
    <col min="13571" max="13571" width="13.140625" style="141" customWidth="1"/>
    <col min="13572" max="13572" width="10" style="141" customWidth="1"/>
    <col min="13573" max="13573" width="12.140625" style="141" customWidth="1"/>
    <col min="13574" max="13574" width="10.5703125" style="141" customWidth="1"/>
    <col min="13575" max="13575" width="11.7109375" style="141" customWidth="1"/>
    <col min="13576" max="13576" width="10.5703125" style="141" customWidth="1"/>
    <col min="13577" max="13577" width="12.140625" style="141" customWidth="1"/>
    <col min="13578" max="13578" width="10.42578125" style="141" customWidth="1"/>
    <col min="13579" max="13579" width="12.140625" style="141" customWidth="1"/>
    <col min="13580" max="13580" width="10.42578125" style="141" customWidth="1"/>
    <col min="13581" max="13581" width="12.140625" style="141" customWidth="1"/>
    <col min="13582" max="13582" width="10.85546875" style="141" customWidth="1"/>
    <col min="13583" max="13583" width="12.140625" style="141" customWidth="1"/>
    <col min="13584" max="13584" width="10.85546875" style="141" customWidth="1"/>
    <col min="13585" max="13585" width="8.7109375" style="141" customWidth="1"/>
    <col min="13586" max="13820" width="9.140625" style="141"/>
    <col min="13821" max="13821" width="6.140625" style="141" customWidth="1"/>
    <col min="13822" max="13822" width="40.42578125" style="141" customWidth="1"/>
    <col min="13823" max="13826" width="0" style="141" hidden="1" customWidth="1"/>
    <col min="13827" max="13827" width="13.140625" style="141" customWidth="1"/>
    <col min="13828" max="13828" width="10" style="141" customWidth="1"/>
    <col min="13829" max="13829" width="12.140625" style="141" customWidth="1"/>
    <col min="13830" max="13830" width="10.5703125" style="141" customWidth="1"/>
    <col min="13831" max="13831" width="11.7109375" style="141" customWidth="1"/>
    <col min="13832" max="13832" width="10.5703125" style="141" customWidth="1"/>
    <col min="13833" max="13833" width="12.140625" style="141" customWidth="1"/>
    <col min="13834" max="13834" width="10.42578125" style="141" customWidth="1"/>
    <col min="13835" max="13835" width="12.140625" style="141" customWidth="1"/>
    <col min="13836" max="13836" width="10.42578125" style="141" customWidth="1"/>
    <col min="13837" max="13837" width="12.140625" style="141" customWidth="1"/>
    <col min="13838" max="13838" width="10.85546875" style="141" customWidth="1"/>
    <col min="13839" max="13839" width="12.140625" style="141" customWidth="1"/>
    <col min="13840" max="13840" width="10.85546875" style="141" customWidth="1"/>
    <col min="13841" max="13841" width="8.7109375" style="141" customWidth="1"/>
    <col min="13842" max="14076" width="9.140625" style="141"/>
    <col min="14077" max="14077" width="6.140625" style="141" customWidth="1"/>
    <col min="14078" max="14078" width="40.42578125" style="141" customWidth="1"/>
    <col min="14079" max="14082" width="0" style="141" hidden="1" customWidth="1"/>
    <col min="14083" max="14083" width="13.140625" style="141" customWidth="1"/>
    <col min="14084" max="14084" width="10" style="141" customWidth="1"/>
    <col min="14085" max="14085" width="12.140625" style="141" customWidth="1"/>
    <col min="14086" max="14086" width="10.5703125" style="141" customWidth="1"/>
    <col min="14087" max="14087" width="11.7109375" style="141" customWidth="1"/>
    <col min="14088" max="14088" width="10.5703125" style="141" customWidth="1"/>
    <col min="14089" max="14089" width="12.140625" style="141" customWidth="1"/>
    <col min="14090" max="14090" width="10.42578125" style="141" customWidth="1"/>
    <col min="14091" max="14091" width="12.140625" style="141" customWidth="1"/>
    <col min="14092" max="14092" width="10.42578125" style="141" customWidth="1"/>
    <col min="14093" max="14093" width="12.140625" style="141" customWidth="1"/>
    <col min="14094" max="14094" width="10.85546875" style="141" customWidth="1"/>
    <col min="14095" max="14095" width="12.140625" style="141" customWidth="1"/>
    <col min="14096" max="14096" width="10.85546875" style="141" customWidth="1"/>
    <col min="14097" max="14097" width="8.7109375" style="141" customWidth="1"/>
    <col min="14098" max="14332" width="9.140625" style="141"/>
    <col min="14333" max="14333" width="6.140625" style="141" customWidth="1"/>
    <col min="14334" max="14334" width="40.42578125" style="141" customWidth="1"/>
    <col min="14335" max="14338" width="0" style="141" hidden="1" customWidth="1"/>
    <col min="14339" max="14339" width="13.140625" style="141" customWidth="1"/>
    <col min="14340" max="14340" width="10" style="141" customWidth="1"/>
    <col min="14341" max="14341" width="12.140625" style="141" customWidth="1"/>
    <col min="14342" max="14342" width="10.5703125" style="141" customWidth="1"/>
    <col min="14343" max="14343" width="11.7109375" style="141" customWidth="1"/>
    <col min="14344" max="14344" width="10.5703125" style="141" customWidth="1"/>
    <col min="14345" max="14345" width="12.140625" style="141" customWidth="1"/>
    <col min="14346" max="14346" width="10.42578125" style="141" customWidth="1"/>
    <col min="14347" max="14347" width="12.140625" style="141" customWidth="1"/>
    <col min="14348" max="14348" width="10.42578125" style="141" customWidth="1"/>
    <col min="14349" max="14349" width="12.140625" style="141" customWidth="1"/>
    <col min="14350" max="14350" width="10.85546875" style="141" customWidth="1"/>
    <col min="14351" max="14351" width="12.140625" style="141" customWidth="1"/>
    <col min="14352" max="14352" width="10.85546875" style="141" customWidth="1"/>
    <col min="14353" max="14353" width="8.7109375" style="141" customWidth="1"/>
    <col min="14354" max="14588" width="9.140625" style="141"/>
    <col min="14589" max="14589" width="6.140625" style="141" customWidth="1"/>
    <col min="14590" max="14590" width="40.42578125" style="141" customWidth="1"/>
    <col min="14591" max="14594" width="0" style="141" hidden="1" customWidth="1"/>
    <col min="14595" max="14595" width="13.140625" style="141" customWidth="1"/>
    <col min="14596" max="14596" width="10" style="141" customWidth="1"/>
    <col min="14597" max="14597" width="12.140625" style="141" customWidth="1"/>
    <col min="14598" max="14598" width="10.5703125" style="141" customWidth="1"/>
    <col min="14599" max="14599" width="11.7109375" style="141" customWidth="1"/>
    <col min="14600" max="14600" width="10.5703125" style="141" customWidth="1"/>
    <col min="14601" max="14601" width="12.140625" style="141" customWidth="1"/>
    <col min="14602" max="14602" width="10.42578125" style="141" customWidth="1"/>
    <col min="14603" max="14603" width="12.140625" style="141" customWidth="1"/>
    <col min="14604" max="14604" width="10.42578125" style="141" customWidth="1"/>
    <col min="14605" max="14605" width="12.140625" style="141" customWidth="1"/>
    <col min="14606" max="14606" width="10.85546875" style="141" customWidth="1"/>
    <col min="14607" max="14607" width="12.140625" style="141" customWidth="1"/>
    <col min="14608" max="14608" width="10.85546875" style="141" customWidth="1"/>
    <col min="14609" max="14609" width="8.7109375" style="141" customWidth="1"/>
    <col min="14610" max="14844" width="9.140625" style="141"/>
    <col min="14845" max="14845" width="6.140625" style="141" customWidth="1"/>
    <col min="14846" max="14846" width="40.42578125" style="141" customWidth="1"/>
    <col min="14847" max="14850" width="0" style="141" hidden="1" customWidth="1"/>
    <col min="14851" max="14851" width="13.140625" style="141" customWidth="1"/>
    <col min="14852" max="14852" width="10" style="141" customWidth="1"/>
    <col min="14853" max="14853" width="12.140625" style="141" customWidth="1"/>
    <col min="14854" max="14854" width="10.5703125" style="141" customWidth="1"/>
    <col min="14855" max="14855" width="11.7109375" style="141" customWidth="1"/>
    <col min="14856" max="14856" width="10.5703125" style="141" customWidth="1"/>
    <col min="14857" max="14857" width="12.140625" style="141" customWidth="1"/>
    <col min="14858" max="14858" width="10.42578125" style="141" customWidth="1"/>
    <col min="14859" max="14859" width="12.140625" style="141" customWidth="1"/>
    <col min="14860" max="14860" width="10.42578125" style="141" customWidth="1"/>
    <col min="14861" max="14861" width="12.140625" style="141" customWidth="1"/>
    <col min="14862" max="14862" width="10.85546875" style="141" customWidth="1"/>
    <col min="14863" max="14863" width="12.140625" style="141" customWidth="1"/>
    <col min="14864" max="14864" width="10.85546875" style="141" customWidth="1"/>
    <col min="14865" max="14865" width="8.7109375" style="141" customWidth="1"/>
    <col min="14866" max="15100" width="9.140625" style="141"/>
    <col min="15101" max="15101" width="6.140625" style="141" customWidth="1"/>
    <col min="15102" max="15102" width="40.42578125" style="141" customWidth="1"/>
    <col min="15103" max="15106" width="0" style="141" hidden="1" customWidth="1"/>
    <col min="15107" max="15107" width="13.140625" style="141" customWidth="1"/>
    <col min="15108" max="15108" width="10" style="141" customWidth="1"/>
    <col min="15109" max="15109" width="12.140625" style="141" customWidth="1"/>
    <col min="15110" max="15110" width="10.5703125" style="141" customWidth="1"/>
    <col min="15111" max="15111" width="11.7109375" style="141" customWidth="1"/>
    <col min="15112" max="15112" width="10.5703125" style="141" customWidth="1"/>
    <col min="15113" max="15113" width="12.140625" style="141" customWidth="1"/>
    <col min="15114" max="15114" width="10.42578125" style="141" customWidth="1"/>
    <col min="15115" max="15115" width="12.140625" style="141" customWidth="1"/>
    <col min="15116" max="15116" width="10.42578125" style="141" customWidth="1"/>
    <col min="15117" max="15117" width="12.140625" style="141" customWidth="1"/>
    <col min="15118" max="15118" width="10.85546875" style="141" customWidth="1"/>
    <col min="15119" max="15119" width="12.140625" style="141" customWidth="1"/>
    <col min="15120" max="15120" width="10.85546875" style="141" customWidth="1"/>
    <col min="15121" max="15121" width="8.7109375" style="141" customWidth="1"/>
    <col min="15122" max="15356" width="9.140625" style="141"/>
    <col min="15357" max="15357" width="6.140625" style="141" customWidth="1"/>
    <col min="15358" max="15358" width="40.42578125" style="141" customWidth="1"/>
    <col min="15359" max="15362" width="0" style="141" hidden="1" customWidth="1"/>
    <col min="15363" max="15363" width="13.140625" style="141" customWidth="1"/>
    <col min="15364" max="15364" width="10" style="141" customWidth="1"/>
    <col min="15365" max="15365" width="12.140625" style="141" customWidth="1"/>
    <col min="15366" max="15366" width="10.5703125" style="141" customWidth="1"/>
    <col min="15367" max="15367" width="11.7109375" style="141" customWidth="1"/>
    <col min="15368" max="15368" width="10.5703125" style="141" customWidth="1"/>
    <col min="15369" max="15369" width="12.140625" style="141" customWidth="1"/>
    <col min="15370" max="15370" width="10.42578125" style="141" customWidth="1"/>
    <col min="15371" max="15371" width="12.140625" style="141" customWidth="1"/>
    <col min="15372" max="15372" width="10.42578125" style="141" customWidth="1"/>
    <col min="15373" max="15373" width="12.140625" style="141" customWidth="1"/>
    <col min="15374" max="15374" width="10.85546875" style="141" customWidth="1"/>
    <col min="15375" max="15375" width="12.140625" style="141" customWidth="1"/>
    <col min="15376" max="15376" width="10.85546875" style="141" customWidth="1"/>
    <col min="15377" max="15377" width="8.7109375" style="141" customWidth="1"/>
    <col min="15378" max="15612" width="9.140625" style="141"/>
    <col min="15613" max="15613" width="6.140625" style="141" customWidth="1"/>
    <col min="15614" max="15614" width="40.42578125" style="141" customWidth="1"/>
    <col min="15615" max="15618" width="0" style="141" hidden="1" customWidth="1"/>
    <col min="15619" max="15619" width="13.140625" style="141" customWidth="1"/>
    <col min="15620" max="15620" width="10" style="141" customWidth="1"/>
    <col min="15621" max="15621" width="12.140625" style="141" customWidth="1"/>
    <col min="15622" max="15622" width="10.5703125" style="141" customWidth="1"/>
    <col min="15623" max="15623" width="11.7109375" style="141" customWidth="1"/>
    <col min="15624" max="15624" width="10.5703125" style="141" customWidth="1"/>
    <col min="15625" max="15625" width="12.140625" style="141" customWidth="1"/>
    <col min="15626" max="15626" width="10.42578125" style="141" customWidth="1"/>
    <col min="15627" max="15627" width="12.140625" style="141" customWidth="1"/>
    <col min="15628" max="15628" width="10.42578125" style="141" customWidth="1"/>
    <col min="15629" max="15629" width="12.140625" style="141" customWidth="1"/>
    <col min="15630" max="15630" width="10.85546875" style="141" customWidth="1"/>
    <col min="15631" max="15631" width="12.140625" style="141" customWidth="1"/>
    <col min="15632" max="15632" width="10.85546875" style="141" customWidth="1"/>
    <col min="15633" max="15633" width="8.7109375" style="141" customWidth="1"/>
    <col min="15634" max="15868" width="9.140625" style="141"/>
    <col min="15869" max="15869" width="6.140625" style="141" customWidth="1"/>
    <col min="15870" max="15870" width="40.42578125" style="141" customWidth="1"/>
    <col min="15871" max="15874" width="0" style="141" hidden="1" customWidth="1"/>
    <col min="15875" max="15875" width="13.140625" style="141" customWidth="1"/>
    <col min="15876" max="15876" width="10" style="141" customWidth="1"/>
    <col min="15877" max="15877" width="12.140625" style="141" customWidth="1"/>
    <col min="15878" max="15878" width="10.5703125" style="141" customWidth="1"/>
    <col min="15879" max="15879" width="11.7109375" style="141" customWidth="1"/>
    <col min="15880" max="15880" width="10.5703125" style="141" customWidth="1"/>
    <col min="15881" max="15881" width="12.140625" style="141" customWidth="1"/>
    <col min="15882" max="15882" width="10.42578125" style="141" customWidth="1"/>
    <col min="15883" max="15883" width="12.140625" style="141" customWidth="1"/>
    <col min="15884" max="15884" width="10.42578125" style="141" customWidth="1"/>
    <col min="15885" max="15885" width="12.140625" style="141" customWidth="1"/>
    <col min="15886" max="15886" width="10.85546875" style="141" customWidth="1"/>
    <col min="15887" max="15887" width="12.140625" style="141" customWidth="1"/>
    <col min="15888" max="15888" width="10.85546875" style="141" customWidth="1"/>
    <col min="15889" max="15889" width="8.7109375" style="141" customWidth="1"/>
    <col min="15890" max="16124" width="9.140625" style="141"/>
    <col min="16125" max="16125" width="6.140625" style="141" customWidth="1"/>
    <col min="16126" max="16126" width="40.42578125" style="141" customWidth="1"/>
    <col min="16127" max="16130" width="0" style="141" hidden="1" customWidth="1"/>
    <col min="16131" max="16131" width="13.140625" style="141" customWidth="1"/>
    <col min="16132" max="16132" width="10" style="141" customWidth="1"/>
    <col min="16133" max="16133" width="12.140625" style="141" customWidth="1"/>
    <col min="16134" max="16134" width="10.5703125" style="141" customWidth="1"/>
    <col min="16135" max="16135" width="11.7109375" style="141" customWidth="1"/>
    <col min="16136" max="16136" width="10.5703125" style="141" customWidth="1"/>
    <col min="16137" max="16137" width="12.140625" style="141" customWidth="1"/>
    <col min="16138" max="16138" width="10.42578125" style="141" customWidth="1"/>
    <col min="16139" max="16139" width="12.140625" style="141" customWidth="1"/>
    <col min="16140" max="16140" width="10.42578125" style="141" customWidth="1"/>
    <col min="16141" max="16141" width="12.140625" style="141" customWidth="1"/>
    <col min="16142" max="16142" width="10.85546875" style="141" customWidth="1"/>
    <col min="16143" max="16143" width="12.140625" style="141" customWidth="1"/>
    <col min="16144" max="16144" width="10.85546875" style="141" customWidth="1"/>
    <col min="16145" max="16145" width="8.7109375" style="141" customWidth="1"/>
    <col min="16146" max="16379" width="9.140625" style="141"/>
    <col min="16380" max="16384" width="9.140625" style="141" customWidth="1"/>
  </cols>
  <sheetData>
    <row r="1" spans="1:22" ht="43.5" customHeight="1" x14ac:dyDescent="0.2">
      <c r="A1" s="998" t="s">
        <v>363</v>
      </c>
      <c r="B1" s="998"/>
      <c r="C1" s="998"/>
      <c r="D1" s="998"/>
      <c r="E1" s="998"/>
      <c r="F1" s="998"/>
      <c r="G1" s="998"/>
      <c r="H1" s="998"/>
      <c r="I1" s="998"/>
      <c r="J1" s="998"/>
      <c r="K1" s="998"/>
      <c r="L1" s="998"/>
      <c r="M1" s="998"/>
      <c r="N1" s="998"/>
      <c r="O1" s="998"/>
      <c r="P1" s="998"/>
    </row>
    <row r="2" spans="1:22" ht="18.95" customHeight="1" x14ac:dyDescent="0.3">
      <c r="A2" s="312"/>
      <c r="B2" s="999" t="s">
        <v>23</v>
      </c>
      <c r="C2" s="999"/>
      <c r="D2" s="999"/>
      <c r="E2" s="999"/>
      <c r="F2" s="999"/>
      <c r="G2" s="999"/>
      <c r="H2" s="999"/>
      <c r="I2" s="999"/>
      <c r="J2" s="999"/>
      <c r="K2" s="999"/>
      <c r="L2" s="999"/>
      <c r="M2" s="999"/>
      <c r="N2" s="999"/>
      <c r="O2" s="999"/>
      <c r="P2" s="999"/>
    </row>
    <row r="3" spans="1:22" ht="29.85" customHeight="1" x14ac:dyDescent="0.2">
      <c r="A3" s="1000" t="s">
        <v>226</v>
      </c>
      <c r="B3" s="1002" t="s">
        <v>54</v>
      </c>
      <c r="C3" s="1003" t="s">
        <v>555</v>
      </c>
      <c r="D3" s="1003"/>
      <c r="E3" s="1003" t="s">
        <v>554</v>
      </c>
      <c r="F3" s="1003"/>
      <c r="G3" s="1003" t="s">
        <v>241</v>
      </c>
      <c r="H3" s="1003"/>
      <c r="I3" s="1003" t="s">
        <v>300</v>
      </c>
      <c r="J3" s="1003"/>
      <c r="K3" s="1003" t="s">
        <v>553</v>
      </c>
      <c r="L3" s="1003"/>
      <c r="M3" s="1004" t="s">
        <v>552</v>
      </c>
      <c r="N3" s="1004"/>
      <c r="O3" s="942" t="s">
        <v>551</v>
      </c>
      <c r="P3" s="944"/>
      <c r="Q3" s="997"/>
      <c r="R3" s="997"/>
      <c r="S3" s="997"/>
      <c r="T3" s="997"/>
      <c r="U3" s="997"/>
      <c r="V3" s="997"/>
    </row>
    <row r="4" spans="1:22" ht="51" customHeight="1" x14ac:dyDescent="0.2">
      <c r="A4" s="1001"/>
      <c r="B4" s="1002"/>
      <c r="C4" s="660" t="s">
        <v>227</v>
      </c>
      <c r="D4" s="660" t="s">
        <v>228</v>
      </c>
      <c r="E4" s="660" t="s">
        <v>227</v>
      </c>
      <c r="F4" s="660" t="s">
        <v>228</v>
      </c>
      <c r="G4" s="660" t="s">
        <v>227</v>
      </c>
      <c r="H4" s="660" t="s">
        <v>228</v>
      </c>
      <c r="I4" s="660" t="s">
        <v>227</v>
      </c>
      <c r="J4" s="660" t="s">
        <v>228</v>
      </c>
      <c r="K4" s="660" t="s">
        <v>227</v>
      </c>
      <c r="L4" s="660" t="s">
        <v>228</v>
      </c>
      <c r="M4" s="660" t="s">
        <v>227</v>
      </c>
      <c r="N4" s="660" t="s">
        <v>228</v>
      </c>
      <c r="O4" s="660" t="s">
        <v>227</v>
      </c>
      <c r="P4" s="660" t="s">
        <v>228</v>
      </c>
      <c r="Q4" s="270"/>
      <c r="R4" s="270"/>
      <c r="S4" s="270"/>
      <c r="T4" s="270"/>
      <c r="U4" s="270"/>
      <c r="V4" s="270"/>
    </row>
    <row r="5" spans="1:22" ht="18.95" customHeight="1" x14ac:dyDescent="0.2">
      <c r="A5" s="271"/>
      <c r="B5" s="272" t="s">
        <v>229</v>
      </c>
      <c r="C5" s="273">
        <v>46008</v>
      </c>
      <c r="D5" s="274"/>
      <c r="E5" s="273">
        <v>53944</v>
      </c>
      <c r="F5" s="274"/>
      <c r="G5" s="273">
        <v>59177</v>
      </c>
      <c r="H5" s="274"/>
      <c r="I5" s="273">
        <v>63556</v>
      </c>
      <c r="J5" s="274"/>
      <c r="K5" s="273">
        <v>60673</v>
      </c>
      <c r="L5" s="274"/>
      <c r="M5" s="273">
        <v>65983</v>
      </c>
      <c r="N5" s="274"/>
      <c r="O5" s="273">
        <v>70286</v>
      </c>
      <c r="P5" s="274"/>
      <c r="Q5" s="275"/>
    </row>
    <row r="6" spans="1:22" ht="18.95" customHeight="1" x14ac:dyDescent="0.2">
      <c r="A6" s="271"/>
      <c r="B6" s="276" t="s">
        <v>224</v>
      </c>
      <c r="C6" s="277">
        <v>96.126363294471602</v>
      </c>
      <c r="D6" s="278"/>
      <c r="E6" s="277">
        <f>E5/C5*100</f>
        <v>117.2491740566858</v>
      </c>
      <c r="F6" s="278"/>
      <c r="G6" s="277">
        <f>G5/E5*100</f>
        <v>109.70080083049088</v>
      </c>
      <c r="H6" s="278"/>
      <c r="I6" s="277">
        <f>I5/G5*100</f>
        <v>107.39983439511973</v>
      </c>
      <c r="J6" s="278"/>
      <c r="K6" s="277">
        <f>K5/I5*100</f>
        <v>95.463842910189427</v>
      </c>
      <c r="L6" s="278"/>
      <c r="M6" s="277">
        <f>M5/K5*100</f>
        <v>108.75183359978904</v>
      </c>
      <c r="N6" s="278"/>
      <c r="O6" s="277">
        <f>O5/M5*100</f>
        <v>106.52137671824562</v>
      </c>
      <c r="P6" s="278"/>
      <c r="Q6" s="279"/>
    </row>
    <row r="7" spans="1:22" ht="18.95" customHeight="1" x14ac:dyDescent="0.2">
      <c r="A7" s="994"/>
      <c r="B7" s="280" t="s">
        <v>230</v>
      </c>
      <c r="C7" s="281">
        <v>72.943835854633974</v>
      </c>
      <c r="D7" s="274"/>
      <c r="E7" s="281">
        <f>E8/E5*100</f>
        <v>73.596692866676548</v>
      </c>
      <c r="F7" s="274"/>
      <c r="G7" s="281">
        <f>G8/G5*100</f>
        <v>73.239603224225618</v>
      </c>
      <c r="H7" s="274"/>
      <c r="I7" s="281">
        <f>I8/I5*100</f>
        <v>72.520297060859718</v>
      </c>
      <c r="J7" s="274"/>
      <c r="K7" s="281">
        <f>K8/K5*100</f>
        <v>74.43838280619056</v>
      </c>
      <c r="L7" s="274"/>
      <c r="M7" s="281">
        <f>M8/M5*100</f>
        <v>75.084491459921495</v>
      </c>
      <c r="N7" s="278"/>
      <c r="O7" s="281">
        <f>O8/O5*100</f>
        <v>75.25253962382267</v>
      </c>
      <c r="P7" s="278"/>
      <c r="Q7" s="275"/>
    </row>
    <row r="8" spans="1:22" ht="18.95" customHeight="1" x14ac:dyDescent="0.2">
      <c r="A8" s="994"/>
      <c r="B8" s="272" t="s">
        <v>231</v>
      </c>
      <c r="C8" s="273">
        <v>33560</v>
      </c>
      <c r="D8" s="274"/>
      <c r="E8" s="273">
        <v>39701</v>
      </c>
      <c r="F8" s="274"/>
      <c r="G8" s="273">
        <v>43341</v>
      </c>
      <c r="H8" s="274"/>
      <c r="I8" s="273">
        <v>46091</v>
      </c>
      <c r="J8" s="274"/>
      <c r="K8" s="273">
        <v>45164</v>
      </c>
      <c r="L8" s="274"/>
      <c r="M8" s="273">
        <v>49543</v>
      </c>
      <c r="N8" s="274"/>
      <c r="O8" s="273">
        <v>52892</v>
      </c>
      <c r="P8" s="274"/>
      <c r="Q8" s="275"/>
    </row>
    <row r="9" spans="1:22" ht="18.95" customHeight="1" x14ac:dyDescent="0.2">
      <c r="A9" s="994"/>
      <c r="B9" s="276" t="s">
        <v>224</v>
      </c>
      <c r="C9" s="277">
        <v>94.748729531338228</v>
      </c>
      <c r="D9" s="278"/>
      <c r="E9" s="277">
        <f>E8/C8*100</f>
        <v>118.29856972586413</v>
      </c>
      <c r="F9" s="278"/>
      <c r="G9" s="277">
        <f>G8/E8*100</f>
        <v>109.16853479761215</v>
      </c>
      <c r="H9" s="278"/>
      <c r="I9" s="277">
        <f>I8/G8*100</f>
        <v>106.3450312636995</v>
      </c>
      <c r="J9" s="278"/>
      <c r="K9" s="277">
        <f>K8/I8*100</f>
        <v>97.988761363389827</v>
      </c>
      <c r="L9" s="278"/>
      <c r="M9" s="277">
        <f>M8/K8*100</f>
        <v>109.69577539633337</v>
      </c>
      <c r="N9" s="278"/>
      <c r="O9" s="277">
        <f>O8/M8*100</f>
        <v>106.75978442968734</v>
      </c>
      <c r="P9" s="278"/>
      <c r="Q9" s="279"/>
    </row>
    <row r="10" spans="1:22" ht="18.95" customHeight="1" x14ac:dyDescent="0.2">
      <c r="A10" s="994"/>
      <c r="B10" s="272" t="s">
        <v>232</v>
      </c>
      <c r="C10" s="789">
        <v>25.551334234714499</v>
      </c>
      <c r="D10" s="790"/>
      <c r="E10" s="789">
        <v>26.594926071808501</v>
      </c>
      <c r="F10" s="790"/>
      <c r="G10" s="789">
        <v>27.2</v>
      </c>
      <c r="H10" s="790"/>
      <c r="I10" s="789">
        <v>25.834</v>
      </c>
      <c r="J10" s="790"/>
      <c r="K10" s="789">
        <v>27</v>
      </c>
      <c r="L10" s="790"/>
      <c r="M10" s="789">
        <v>28</v>
      </c>
      <c r="N10" s="790"/>
      <c r="O10" s="789">
        <v>28.6</v>
      </c>
      <c r="P10" s="790"/>
      <c r="Q10" s="282"/>
    </row>
    <row r="11" spans="1:22" ht="18.95" customHeight="1" x14ac:dyDescent="0.2">
      <c r="A11" s="994"/>
      <c r="B11" s="276" t="s">
        <v>301</v>
      </c>
      <c r="C11" s="277">
        <v>116.96814760998949</v>
      </c>
      <c r="D11" s="283"/>
      <c r="E11" s="277">
        <f>E10/C10*100</f>
        <v>104.08429488459416</v>
      </c>
      <c r="F11" s="283"/>
      <c r="G11" s="277">
        <f>G10/E10*100</f>
        <v>102.27514799837287</v>
      </c>
      <c r="H11" s="283"/>
      <c r="I11" s="277">
        <f>I10/G10*100</f>
        <v>94.977941176470594</v>
      </c>
      <c r="J11" s="283"/>
      <c r="K11" s="277">
        <f>K10/I10*100</f>
        <v>104.51343191143454</v>
      </c>
      <c r="L11" s="283"/>
      <c r="M11" s="277">
        <f>M10/K10*100</f>
        <v>103.7037037037037</v>
      </c>
      <c r="N11" s="283"/>
      <c r="O11" s="277">
        <f>O10/M10*100</f>
        <v>102.14285714285715</v>
      </c>
      <c r="P11" s="283"/>
      <c r="Q11" s="284"/>
    </row>
    <row r="12" spans="1:22" ht="18.95" customHeight="1" x14ac:dyDescent="0.2">
      <c r="A12" s="994"/>
      <c r="B12" s="272" t="s">
        <v>233</v>
      </c>
      <c r="C12" s="789">
        <v>28.2919323695155</v>
      </c>
      <c r="D12" s="790"/>
      <c r="E12" s="791">
        <v>30</v>
      </c>
      <c r="F12" s="790"/>
      <c r="G12" s="791">
        <f>G10*1.18170341142021</f>
        <v>32.142332790629716</v>
      </c>
      <c r="H12" s="790"/>
      <c r="I12" s="791">
        <f>I10*1.11992716027938</f>
        <v>28.932198258657504</v>
      </c>
      <c r="J12" s="790"/>
      <c r="K12" s="791">
        <v>30.79</v>
      </c>
      <c r="L12" s="790"/>
      <c r="M12" s="791">
        <f>M10*1.18</f>
        <v>33.04</v>
      </c>
      <c r="N12" s="790"/>
      <c r="O12" s="791">
        <f>O10*1.18</f>
        <v>33.747999999999998</v>
      </c>
      <c r="P12" s="790"/>
      <c r="Q12" s="286"/>
    </row>
    <row r="13" spans="1:22" ht="18.95" customHeight="1" x14ac:dyDescent="0.2">
      <c r="A13" s="994"/>
      <c r="B13" s="276" t="s">
        <v>302</v>
      </c>
      <c r="C13" s="277">
        <v>116.7702752913011</v>
      </c>
      <c r="D13" s="283"/>
      <c r="E13" s="277">
        <f>E12/C12*100</f>
        <v>106.0372957498122</v>
      </c>
      <c r="F13" s="283"/>
      <c r="G13" s="277">
        <f>G12/E12*100</f>
        <v>107.14110930209905</v>
      </c>
      <c r="H13" s="283"/>
      <c r="I13" s="277">
        <f>I12/G12*100</f>
        <v>90.012751865639189</v>
      </c>
      <c r="J13" s="283"/>
      <c r="K13" s="277">
        <f>K12/I12*100</f>
        <v>106.42122566952401</v>
      </c>
      <c r="L13" s="283"/>
      <c r="M13" s="277">
        <f>M12/K12*100</f>
        <v>107.3075673920104</v>
      </c>
      <c r="N13" s="283"/>
      <c r="O13" s="277">
        <f>O12/M12*100</f>
        <v>102.14285714285714</v>
      </c>
      <c r="P13" s="283"/>
      <c r="Q13" s="284"/>
    </row>
    <row r="14" spans="1:22" ht="10.5" customHeight="1" x14ac:dyDescent="0.2">
      <c r="A14" s="272"/>
      <c r="B14" s="272"/>
      <c r="C14" s="285"/>
      <c r="D14" s="285"/>
      <c r="E14" s="285"/>
      <c r="F14" s="285"/>
      <c r="G14" s="285"/>
      <c r="H14" s="285"/>
      <c r="I14" s="285"/>
      <c r="J14" s="285"/>
      <c r="K14" s="285"/>
      <c r="L14" s="285"/>
      <c r="M14" s="285"/>
      <c r="N14" s="285"/>
      <c r="O14" s="285"/>
      <c r="P14" s="285"/>
      <c r="Q14" s="286"/>
    </row>
    <row r="15" spans="1:22" ht="18.95" customHeight="1" x14ac:dyDescent="0.2">
      <c r="A15" s="996" t="s">
        <v>234</v>
      </c>
      <c r="B15" s="272" t="s">
        <v>303</v>
      </c>
      <c r="C15" s="287">
        <v>21.979853640000002</v>
      </c>
      <c r="D15" s="288">
        <v>48.614780510000003</v>
      </c>
      <c r="E15" s="287">
        <v>34.99962352</v>
      </c>
      <c r="F15" s="288">
        <v>68.752437889999996</v>
      </c>
      <c r="G15" s="287">
        <v>33.988010869999997</v>
      </c>
      <c r="H15" s="288">
        <v>76.865951910000007</v>
      </c>
      <c r="I15" s="287">
        <v>44.86639349</v>
      </c>
      <c r="J15" s="288">
        <v>86.470292950000001</v>
      </c>
      <c r="K15" s="287">
        <v>34.847985250000001</v>
      </c>
      <c r="L15" s="288">
        <v>62.66492624</v>
      </c>
      <c r="M15" s="287">
        <f>$M$8*M16/100</f>
        <v>38.226767629987378</v>
      </c>
      <c r="N15" s="288">
        <f>ROUND((M15*$M$10*M17)/100,0)</f>
        <v>107</v>
      </c>
      <c r="O15" s="287">
        <f>$O$8*O16/100</f>
        <v>40.810814716212029</v>
      </c>
      <c r="P15" s="288">
        <f>ROUND((O15*$O$10*O17)/100,0)</f>
        <v>117</v>
      </c>
      <c r="Q15" s="289"/>
    </row>
    <row r="16" spans="1:22" ht="18.95" customHeight="1" x14ac:dyDescent="0.2">
      <c r="A16" s="996"/>
      <c r="B16" s="280" t="s">
        <v>235</v>
      </c>
      <c r="C16" s="290">
        <v>6.5494200357568533E-2</v>
      </c>
      <c r="D16" s="288"/>
      <c r="E16" s="290">
        <f>E15/$E$8*100</f>
        <v>8.8158040150122172E-2</v>
      </c>
      <c r="F16" s="288"/>
      <c r="G16" s="290">
        <f>G15/$G$8*100</f>
        <v>7.8419996931312144E-2</v>
      </c>
      <c r="H16" s="288"/>
      <c r="I16" s="290">
        <f>I15/$I$8*100</f>
        <v>9.7343068039313529E-2</v>
      </c>
      <c r="J16" s="288"/>
      <c r="K16" s="290">
        <f>K15/$K$8*100</f>
        <v>7.7158766384731195E-2</v>
      </c>
      <c r="L16" s="288"/>
      <c r="M16" s="290">
        <f>K16</f>
        <v>7.7158766384731195E-2</v>
      </c>
      <c r="N16" s="288"/>
      <c r="O16" s="290">
        <f>+M16</f>
        <v>7.7158766384731195E-2</v>
      </c>
      <c r="P16" s="288"/>
      <c r="Q16" s="289"/>
    </row>
    <row r="17" spans="1:17" ht="19.5" customHeight="1" x14ac:dyDescent="0.2">
      <c r="A17" s="996"/>
      <c r="B17" s="280" t="s">
        <v>236</v>
      </c>
      <c r="C17" s="287">
        <v>20</v>
      </c>
      <c r="D17" s="288"/>
      <c r="E17" s="287">
        <v>20</v>
      </c>
      <c r="F17" s="288"/>
      <c r="G17" s="287">
        <v>10</v>
      </c>
      <c r="H17" s="288"/>
      <c r="I17" s="287">
        <v>10</v>
      </c>
      <c r="J17" s="288"/>
      <c r="K17" s="287">
        <v>10</v>
      </c>
      <c r="L17" s="288"/>
      <c r="M17" s="287">
        <v>10</v>
      </c>
      <c r="N17" s="288"/>
      <c r="O17" s="287">
        <v>10</v>
      </c>
      <c r="P17" s="288"/>
      <c r="Q17" s="289"/>
    </row>
    <row r="18" spans="1:17" ht="28.5" customHeight="1" x14ac:dyDescent="0.2">
      <c r="A18" s="996">
        <v>12</v>
      </c>
      <c r="B18" s="272" t="s">
        <v>304</v>
      </c>
      <c r="C18" s="287">
        <v>93.235256250000006</v>
      </c>
      <c r="D18" s="288">
        <v>214.73426254</v>
      </c>
      <c r="E18" s="287">
        <v>51.289006530000002</v>
      </c>
      <c r="F18" s="288">
        <v>116.60908984</v>
      </c>
      <c r="G18" s="287">
        <v>34.521591909999998</v>
      </c>
      <c r="H18" s="288">
        <v>76.481308049999996</v>
      </c>
      <c r="I18" s="287">
        <v>39.638941590000002</v>
      </c>
      <c r="J18" s="288">
        <v>75.390339470000001</v>
      </c>
      <c r="K18" s="287">
        <v>71.581959990000001</v>
      </c>
      <c r="L18" s="288">
        <v>123.17101962</v>
      </c>
      <c r="M18" s="287">
        <f>$M$8*M19/100</f>
        <v>78.522386054923615</v>
      </c>
      <c r="N18" s="288">
        <f>ROUND((M18*$M$10*M20)/100,0)</f>
        <v>220</v>
      </c>
      <c r="O18" s="287">
        <f>$O$8*O19/100</f>
        <v>83.830330081283321</v>
      </c>
      <c r="P18" s="288">
        <f>ROUND((O18*$O$10*O20)/100,0)</f>
        <v>240</v>
      </c>
      <c r="Q18" s="289"/>
    </row>
    <row r="19" spans="1:17" ht="18.95" customHeight="1" x14ac:dyDescent="0.2">
      <c r="A19" s="996"/>
      <c r="B19" s="280" t="s">
        <v>235</v>
      </c>
      <c r="C19" s="290">
        <v>0.27781661576281286</v>
      </c>
      <c r="D19" s="288"/>
      <c r="E19" s="290">
        <f>E18/$E$8*100</f>
        <v>0.12918819810584117</v>
      </c>
      <c r="F19" s="288"/>
      <c r="G19" s="290">
        <f>G18/$G$8*100</f>
        <v>7.9651119978772986E-2</v>
      </c>
      <c r="H19" s="288"/>
      <c r="I19" s="290">
        <f>I18/$I$8*100</f>
        <v>8.6001478791955049E-2</v>
      </c>
      <c r="J19" s="288"/>
      <c r="K19" s="290">
        <f>K18/$K$8*100</f>
        <v>0.15849340180232044</v>
      </c>
      <c r="L19" s="288"/>
      <c r="M19" s="290">
        <f>+K19</f>
        <v>0.15849340180232044</v>
      </c>
      <c r="N19" s="288"/>
      <c r="O19" s="290">
        <f>+M19</f>
        <v>0.15849340180232044</v>
      </c>
      <c r="P19" s="288"/>
      <c r="Q19" s="289"/>
    </row>
    <row r="20" spans="1:17" ht="19.5" customHeight="1" x14ac:dyDescent="0.2">
      <c r="A20" s="996"/>
      <c r="B20" s="280" t="s">
        <v>236</v>
      </c>
      <c r="C20" s="287">
        <v>10</v>
      </c>
      <c r="D20" s="288"/>
      <c r="E20" s="287">
        <v>10</v>
      </c>
      <c r="F20" s="288"/>
      <c r="G20" s="287">
        <v>10</v>
      </c>
      <c r="H20" s="288"/>
      <c r="I20" s="287">
        <v>10</v>
      </c>
      <c r="J20" s="288"/>
      <c r="K20" s="287">
        <v>10</v>
      </c>
      <c r="L20" s="288"/>
      <c r="M20" s="287">
        <v>10</v>
      </c>
      <c r="N20" s="288"/>
      <c r="O20" s="287">
        <v>10</v>
      </c>
      <c r="P20" s="288"/>
      <c r="Q20" s="289"/>
    </row>
    <row r="21" spans="1:17" ht="18.95" customHeight="1" x14ac:dyDescent="0.2">
      <c r="A21" s="996">
        <v>27</v>
      </c>
      <c r="B21" s="272" t="s">
        <v>305</v>
      </c>
      <c r="C21" s="287">
        <v>2.595279E-2</v>
      </c>
      <c r="D21" s="288">
        <v>8.6280000000000003E-3</v>
      </c>
      <c r="E21" s="287">
        <v>5.3596E-3</v>
      </c>
      <c r="F21" s="288">
        <v>2.9229099999999999E-3</v>
      </c>
      <c r="G21" s="287">
        <v>3.4240999999999998E-3</v>
      </c>
      <c r="H21" s="288">
        <v>1.76906E-3</v>
      </c>
      <c r="I21" s="287">
        <v>4.2886629999999999E-3</v>
      </c>
      <c r="J21" s="288">
        <v>1.76906E-3</v>
      </c>
      <c r="K21" s="287">
        <v>4.2024077527499952E-3</v>
      </c>
      <c r="L21" s="288">
        <v>0</v>
      </c>
      <c r="M21" s="287">
        <f>$M$8*M22/100</f>
        <v>4.6098637696947347E-3</v>
      </c>
      <c r="N21" s="288">
        <f>ROUND((M21*$M$10*M23)/100,0)</f>
        <v>0</v>
      </c>
      <c r="O21" s="287">
        <f>$O$8*O22/100</f>
        <v>4.921480623028357E-3</v>
      </c>
      <c r="P21" s="288">
        <f>ROUND((O21*$O$10*O23)/100,0)</f>
        <v>0</v>
      </c>
      <c r="Q21" s="289"/>
    </row>
    <row r="22" spans="1:17" ht="18.95" customHeight="1" x14ac:dyDescent="0.2">
      <c r="A22" s="996"/>
      <c r="B22" s="280" t="s">
        <v>235</v>
      </c>
      <c r="C22" s="290">
        <v>7.7332508939213348E-5</v>
      </c>
      <c r="D22" s="288"/>
      <c r="E22" s="290">
        <f>E21/$E$8*100</f>
        <v>1.3499911841011562E-5</v>
      </c>
      <c r="F22" s="288"/>
      <c r="G22" s="290">
        <f>G21/$G$8*100</f>
        <v>7.9003714727394374E-6</v>
      </c>
      <c r="H22" s="288"/>
      <c r="I22" s="290">
        <f>I21/$I$8*100</f>
        <v>9.3047731661278779E-6</v>
      </c>
      <c r="J22" s="288"/>
      <c r="K22" s="290">
        <f>K21/$K$8*100</f>
        <v>9.3047731661278779E-6</v>
      </c>
      <c r="L22" s="288"/>
      <c r="M22" s="290">
        <f>K22</f>
        <v>9.3047731661278779E-6</v>
      </c>
      <c r="N22" s="288"/>
      <c r="O22" s="290">
        <f>M22</f>
        <v>9.3047731661278779E-6</v>
      </c>
      <c r="P22" s="288"/>
      <c r="Q22" s="289"/>
    </row>
    <row r="23" spans="1:17" ht="19.5" customHeight="1" x14ac:dyDescent="0.2">
      <c r="A23" s="996"/>
      <c r="B23" s="280" t="s">
        <v>237</v>
      </c>
      <c r="C23" s="287">
        <v>35</v>
      </c>
      <c r="D23" s="288"/>
      <c r="E23" s="287">
        <v>35</v>
      </c>
      <c r="F23" s="288"/>
      <c r="G23" s="287">
        <v>35</v>
      </c>
      <c r="H23" s="288"/>
      <c r="I23" s="287">
        <v>35</v>
      </c>
      <c r="J23" s="288"/>
      <c r="K23" s="287">
        <v>35</v>
      </c>
      <c r="L23" s="288"/>
      <c r="M23" s="287">
        <v>35</v>
      </c>
      <c r="N23" s="288"/>
      <c r="O23" s="287">
        <v>35</v>
      </c>
      <c r="P23" s="288"/>
      <c r="Q23" s="289"/>
    </row>
    <row r="24" spans="1:17" ht="18.95" customHeight="1" x14ac:dyDescent="0.2">
      <c r="A24" s="996" t="s">
        <v>238</v>
      </c>
      <c r="B24" s="272" t="s">
        <v>306</v>
      </c>
      <c r="C24" s="287">
        <v>1.0806661799999999</v>
      </c>
      <c r="D24" s="288">
        <v>4.8835022500000003</v>
      </c>
      <c r="E24" s="287">
        <v>0.75252182999999995</v>
      </c>
      <c r="F24" s="288">
        <v>3.5711879799999999</v>
      </c>
      <c r="G24" s="287">
        <v>0.52366137999999995</v>
      </c>
      <c r="H24" s="288">
        <v>1.6726406899999999</v>
      </c>
      <c r="I24" s="287">
        <v>0.30135916000000001</v>
      </c>
      <c r="J24" s="288">
        <v>0.62330394</v>
      </c>
      <c r="K24" s="287">
        <v>0.11586062</v>
      </c>
      <c r="L24" s="288">
        <v>0.34778729000000003</v>
      </c>
      <c r="M24" s="287">
        <f>$M$8*M25/100</f>
        <v>0.12709420548799927</v>
      </c>
      <c r="N24" s="288">
        <f>ROUND((M24*$M$10*M26)/100,0)</f>
        <v>1</v>
      </c>
      <c r="O24" s="287">
        <f>$O$8*O25/100</f>
        <v>0.13568549980161188</v>
      </c>
      <c r="P24" s="288">
        <f>ROUND((O24*$O$10*O26)/100,0)</f>
        <v>1</v>
      </c>
      <c r="Q24" s="289"/>
    </row>
    <row r="25" spans="1:17" ht="18.95" customHeight="1" x14ac:dyDescent="0.2">
      <c r="A25" s="996"/>
      <c r="B25" s="280" t="s">
        <v>235</v>
      </c>
      <c r="C25" s="290">
        <v>3.2201018474374253E-3</v>
      </c>
      <c r="D25" s="288"/>
      <c r="E25" s="290">
        <f>E24/$E$8*100</f>
        <v>1.8954732374499384E-3</v>
      </c>
      <c r="F25" s="288"/>
      <c r="G25" s="290">
        <f>G24/$G$8*100</f>
        <v>1.2082355737061904E-3</v>
      </c>
      <c r="H25" s="288"/>
      <c r="I25" s="290">
        <f>I24/$I$8*100</f>
        <v>6.5383515219891088E-4</v>
      </c>
      <c r="J25" s="288"/>
      <c r="K25" s="290">
        <f>K24/$K$8*100</f>
        <v>2.5653312372686207E-4</v>
      </c>
      <c r="L25" s="288"/>
      <c r="M25" s="290">
        <f>K25</f>
        <v>2.5653312372686207E-4</v>
      </c>
      <c r="N25" s="288"/>
      <c r="O25" s="290">
        <f>M25</f>
        <v>2.5653312372686207E-4</v>
      </c>
      <c r="P25" s="288"/>
      <c r="Q25" s="289"/>
    </row>
    <row r="26" spans="1:17" ht="19.5" customHeight="1" x14ac:dyDescent="0.2">
      <c r="A26" s="996"/>
      <c r="B26" s="280" t="s">
        <v>236</v>
      </c>
      <c r="C26" s="287">
        <v>24</v>
      </c>
      <c r="D26" s="288"/>
      <c r="E26" s="287">
        <v>24</v>
      </c>
      <c r="F26" s="288"/>
      <c r="G26" s="287">
        <v>20</v>
      </c>
      <c r="H26" s="288"/>
      <c r="I26" s="287">
        <v>20</v>
      </c>
      <c r="J26" s="288"/>
      <c r="K26" s="287">
        <v>20</v>
      </c>
      <c r="L26" s="288"/>
      <c r="M26" s="287">
        <v>20</v>
      </c>
      <c r="N26" s="288"/>
      <c r="O26" s="287">
        <v>20</v>
      </c>
      <c r="P26" s="288"/>
      <c r="Q26" s="289"/>
    </row>
    <row r="27" spans="1:17" ht="25.5" customHeight="1" x14ac:dyDescent="0.2">
      <c r="A27" s="996">
        <v>72</v>
      </c>
      <c r="B27" s="272" t="s">
        <v>307</v>
      </c>
      <c r="C27" s="287"/>
      <c r="D27" s="288">
        <v>99.525187669999994</v>
      </c>
      <c r="E27" s="287"/>
      <c r="F27" s="288">
        <v>449.32521092000002</v>
      </c>
      <c r="G27" s="287"/>
      <c r="H27" s="288">
        <v>331.95434724</v>
      </c>
      <c r="I27" s="287"/>
      <c r="J27" s="288">
        <v>62.051328300000002</v>
      </c>
      <c r="K27" s="287"/>
      <c r="L27" s="288">
        <v>65.297489749999997</v>
      </c>
      <c r="M27" s="287">
        <f>$M$8*M29/100</f>
        <v>227.45411367745601</v>
      </c>
      <c r="N27" s="288">
        <f>(M30*M28*M12)/1000</f>
        <v>1015.2663359999999</v>
      </c>
      <c r="O27" s="287">
        <f>$O$8*M29/100</f>
        <v>242.82952143850801</v>
      </c>
      <c r="P27" s="288">
        <f>(O30*O28*O12)/1000</f>
        <v>553.57070511599989</v>
      </c>
      <c r="Q27" s="289"/>
    </row>
    <row r="28" spans="1:17" ht="18.95" customHeight="1" x14ac:dyDescent="0.2">
      <c r="A28" s="996"/>
      <c r="B28" s="291" t="s">
        <v>239</v>
      </c>
      <c r="C28" s="287">
        <v>272.60000000000002</v>
      </c>
      <c r="D28" s="288"/>
      <c r="E28" s="287">
        <v>488.68299999999999</v>
      </c>
      <c r="F28" s="288"/>
      <c r="G28" s="287">
        <v>327.5</v>
      </c>
      <c r="H28" s="288"/>
      <c r="I28" s="287">
        <v>42.180999999999997</v>
      </c>
      <c r="J28" s="288"/>
      <c r="K28" s="287">
        <v>35.823</v>
      </c>
      <c r="L28" s="288"/>
      <c r="M28" s="287">
        <v>529.79999999999995</v>
      </c>
      <c r="N28" s="288"/>
      <c r="O28" s="287">
        <f>(K28+M28)/2</f>
        <v>282.81149999999997</v>
      </c>
      <c r="P28" s="288"/>
      <c r="Q28" s="289"/>
    </row>
    <row r="29" spans="1:17" ht="15.75" customHeight="1" x14ac:dyDescent="0.2">
      <c r="A29" s="996"/>
      <c r="B29" s="280" t="s">
        <v>235</v>
      </c>
      <c r="C29" s="290"/>
      <c r="D29" s="288"/>
      <c r="E29" s="290"/>
      <c r="F29" s="288"/>
      <c r="G29" s="290">
        <v>0.459104441954375</v>
      </c>
      <c r="H29" s="288"/>
      <c r="I29" s="290">
        <v>0.459104441954375</v>
      </c>
      <c r="J29" s="288"/>
      <c r="K29" s="290">
        <v>0.459104441954375</v>
      </c>
      <c r="L29" s="288"/>
      <c r="M29" s="290">
        <f>K29</f>
        <v>0.459104441954375</v>
      </c>
      <c r="N29" s="288"/>
      <c r="O29" s="290"/>
      <c r="P29" s="288"/>
      <c r="Q29" s="289"/>
    </row>
    <row r="30" spans="1:17" ht="18.75" x14ac:dyDescent="0.2">
      <c r="A30" s="996"/>
      <c r="B30" s="280" t="s">
        <v>240</v>
      </c>
      <c r="C30" s="287">
        <v>12.904599852677123</v>
      </c>
      <c r="D30" s="288"/>
      <c r="E30" s="287">
        <v>30</v>
      </c>
      <c r="F30" s="288"/>
      <c r="G30" s="287">
        <f>H27*1000/G28/G12</f>
        <v>31.534769640935924</v>
      </c>
      <c r="H30" s="288"/>
      <c r="I30" s="287">
        <f>J27*1000/I28/I12</f>
        <v>50.845530004192888</v>
      </c>
      <c r="J30" s="288"/>
      <c r="K30" s="287">
        <v>58</v>
      </c>
      <c r="L30" s="288"/>
      <c r="M30" s="287">
        <v>58</v>
      </c>
      <c r="N30" s="288"/>
      <c r="O30" s="287">
        <v>58</v>
      </c>
      <c r="P30" s="288"/>
      <c r="Q30" s="289"/>
    </row>
    <row r="31" spans="1:17" ht="18.95" customHeight="1" x14ac:dyDescent="0.2">
      <c r="A31" s="996">
        <v>74</v>
      </c>
      <c r="B31" s="272" t="s">
        <v>308</v>
      </c>
      <c r="C31" s="287">
        <v>0.61931044000000002</v>
      </c>
      <c r="D31" s="288">
        <v>2.2349216099999998</v>
      </c>
      <c r="E31" s="287">
        <v>2.9792661699999998</v>
      </c>
      <c r="F31" s="288">
        <v>10.090807740000001</v>
      </c>
      <c r="G31" s="287">
        <v>2.3454689000000002</v>
      </c>
      <c r="H31" s="288">
        <v>7.4857484400000001</v>
      </c>
      <c r="I31" s="287">
        <v>1.99268431</v>
      </c>
      <c r="J31" s="288">
        <v>6.2529992700000001</v>
      </c>
      <c r="K31" s="287">
        <v>2.2029087199999999</v>
      </c>
      <c r="L31" s="288">
        <v>4.66090596</v>
      </c>
      <c r="M31" s="287">
        <f>$M$8*M32/100</f>
        <v>2.4164978016774423</v>
      </c>
      <c r="N31" s="288">
        <f>ROUND((M31*$M$10*M33)/100,0)</f>
        <v>10</v>
      </c>
      <c r="O31" s="287">
        <f>$O$8*O32/100</f>
        <v>2.5798478438189711</v>
      </c>
      <c r="P31" s="288">
        <f>ROUND((O31*$O$10*O33)/100,0)</f>
        <v>11</v>
      </c>
      <c r="Q31" s="289"/>
    </row>
    <row r="32" spans="1:17" ht="18.95" customHeight="1" x14ac:dyDescent="0.2">
      <c r="A32" s="996"/>
      <c r="B32" s="280" t="s">
        <v>235</v>
      </c>
      <c r="C32" s="290">
        <v>1.8453827175208583E-3</v>
      </c>
      <c r="D32" s="288"/>
      <c r="E32" s="290">
        <f>E31/$E$8*100</f>
        <v>7.5042597667565047E-3</v>
      </c>
      <c r="F32" s="288"/>
      <c r="G32" s="290">
        <f>G31/$G$8*100</f>
        <v>5.411663090376319E-3</v>
      </c>
      <c r="H32" s="288"/>
      <c r="I32" s="290">
        <f>I31/$I$8*100</f>
        <v>4.3233696600203939E-3</v>
      </c>
      <c r="J32" s="288"/>
      <c r="K32" s="290">
        <f>K31/$K$8*100</f>
        <v>4.8775766539721904E-3</v>
      </c>
      <c r="L32" s="288"/>
      <c r="M32" s="290">
        <f>K32</f>
        <v>4.8775766539721904E-3</v>
      </c>
      <c r="N32" s="288"/>
      <c r="O32" s="290">
        <f>+M32</f>
        <v>4.8775766539721904E-3</v>
      </c>
      <c r="P32" s="288"/>
      <c r="Q32" s="289"/>
    </row>
    <row r="33" spans="1:22" ht="19.5" customHeight="1" x14ac:dyDescent="0.2">
      <c r="A33" s="996"/>
      <c r="B33" s="280" t="s">
        <v>236</v>
      </c>
      <c r="C33" s="287">
        <v>15</v>
      </c>
      <c r="D33" s="288"/>
      <c r="E33" s="287">
        <v>15</v>
      </c>
      <c r="F33" s="288"/>
      <c r="G33" s="287">
        <v>15</v>
      </c>
      <c r="H33" s="288"/>
      <c r="I33" s="287">
        <v>15</v>
      </c>
      <c r="J33" s="288"/>
      <c r="K33" s="287">
        <v>15</v>
      </c>
      <c r="L33" s="288"/>
      <c r="M33" s="287">
        <v>15</v>
      </c>
      <c r="N33" s="288"/>
      <c r="O33" s="287">
        <v>15</v>
      </c>
      <c r="P33" s="288"/>
      <c r="Q33" s="292"/>
    </row>
    <row r="34" spans="1:22" ht="18.95" customHeight="1" x14ac:dyDescent="0.2">
      <c r="A34" s="996">
        <v>81</v>
      </c>
      <c r="B34" s="272" t="s">
        <v>309</v>
      </c>
      <c r="C34" s="293">
        <v>1.3897307699999999</v>
      </c>
      <c r="D34" s="288">
        <v>0</v>
      </c>
      <c r="E34" s="293">
        <v>1.8250786500000005</v>
      </c>
      <c r="F34" s="288">
        <v>0</v>
      </c>
      <c r="G34" s="293">
        <v>0.92158624</v>
      </c>
      <c r="H34" s="288">
        <v>0</v>
      </c>
      <c r="I34" s="293">
        <v>0.87660868999999997</v>
      </c>
      <c r="J34" s="288">
        <v>0.25568317000000002</v>
      </c>
      <c r="K34" s="293">
        <v>0.97359304000000002</v>
      </c>
      <c r="L34" s="288">
        <v>0.10513712</v>
      </c>
      <c r="M34" s="293">
        <f>$M$8*M35/100</f>
        <v>1.067990434432734</v>
      </c>
      <c r="N34" s="288">
        <f>ROUND((M34*$M$10*M36)/100,0)</f>
        <v>4</v>
      </c>
      <c r="O34" s="293">
        <f>$O$8*O35/100</f>
        <v>1.1401842855300683</v>
      </c>
      <c r="P34" s="288">
        <f>ROUND((O34*$O$10*O36)/100,0)</f>
        <v>5</v>
      </c>
      <c r="Q34" s="289"/>
    </row>
    <row r="35" spans="1:22" ht="18.95" customHeight="1" x14ac:dyDescent="0.2">
      <c r="A35" s="996"/>
      <c r="B35" s="280" t="s">
        <v>235</v>
      </c>
      <c r="C35" s="290">
        <v>4.1410332836710369E-3</v>
      </c>
      <c r="D35" s="288"/>
      <c r="E35" s="290">
        <f>E34/$E$8*100</f>
        <v>4.5970596458527503E-3</v>
      </c>
      <c r="F35" s="288"/>
      <c r="G35" s="290">
        <f>G34/$G$8*100</f>
        <v>2.1263612745437348E-3</v>
      </c>
      <c r="H35" s="288"/>
      <c r="I35" s="290">
        <f>I34/$I$8*100</f>
        <v>1.9019085938686512E-3</v>
      </c>
      <c r="J35" s="288"/>
      <c r="K35" s="290">
        <f>K34/$K$8*100</f>
        <v>2.1556838189708619E-3</v>
      </c>
      <c r="L35" s="288"/>
      <c r="M35" s="290">
        <f>K35</f>
        <v>2.1556838189708619E-3</v>
      </c>
      <c r="N35" s="288"/>
      <c r="O35" s="290">
        <f>M35</f>
        <v>2.1556838189708619E-3</v>
      </c>
      <c r="P35" s="288"/>
      <c r="Q35" s="289"/>
    </row>
    <row r="36" spans="1:22" ht="19.5" customHeight="1" x14ac:dyDescent="0.2">
      <c r="A36" s="996"/>
      <c r="B36" s="280" t="s">
        <v>236</v>
      </c>
      <c r="C36" s="287">
        <v>15</v>
      </c>
      <c r="D36" s="288"/>
      <c r="E36" s="287">
        <v>15</v>
      </c>
      <c r="F36" s="288"/>
      <c r="G36" s="287">
        <v>15</v>
      </c>
      <c r="H36" s="288"/>
      <c r="I36" s="287">
        <v>15</v>
      </c>
      <c r="J36" s="288"/>
      <c r="K36" s="287">
        <v>15</v>
      </c>
      <c r="L36" s="288"/>
      <c r="M36" s="287">
        <v>15</v>
      </c>
      <c r="N36" s="288"/>
      <c r="O36" s="287">
        <v>15</v>
      </c>
      <c r="P36" s="288"/>
      <c r="Q36" s="292"/>
    </row>
    <row r="37" spans="1:22" s="142" customFormat="1" ht="27.95" customHeight="1" x14ac:dyDescent="0.3">
      <c r="A37" s="294"/>
      <c r="B37" s="295" t="s">
        <v>310</v>
      </c>
      <c r="C37" s="296">
        <v>118.33077007000001</v>
      </c>
      <c r="D37" s="297">
        <v>370</v>
      </c>
      <c r="E37" s="296">
        <f>E34+E31+E27+E24+E21+E18+E15</f>
        <v>91.850856300000004</v>
      </c>
      <c r="F37" s="297">
        <f>ROUND(F34+F31+F27+F24+F21+F18+F15,0)</f>
        <v>648</v>
      </c>
      <c r="G37" s="296">
        <f>G34+G31+G27+G24+G21+G18+G15</f>
        <v>72.303743400000002</v>
      </c>
      <c r="H37" s="297">
        <v>516.20862904000001</v>
      </c>
      <c r="I37" s="296">
        <f>I34+I31+I27+I24+I21+I18+I15</f>
        <v>87.680275902999995</v>
      </c>
      <c r="J37" s="297">
        <v>230.61774642</v>
      </c>
      <c r="K37" s="296">
        <f>K34+K31+K27+K24+K21+K18+K15</f>
        <v>109.72651002775274</v>
      </c>
      <c r="L37" s="297">
        <v>257.2970608</v>
      </c>
      <c r="M37" s="296">
        <f>M34+M31+M27+M24+M21+M18+M15</f>
        <v>347.81945966773486</v>
      </c>
      <c r="N37" s="297">
        <f>ROUND(N34+N31+N27+N24+N21+N18+N15,0)</f>
        <v>1357</v>
      </c>
      <c r="O37" s="296">
        <f>O34+O31+O27+O24+O21+O18+O15</f>
        <v>371.33130534577703</v>
      </c>
      <c r="P37" s="297">
        <f>ROUND(P34+P31+P27+P24+P21+P18+P15,0)</f>
        <v>928</v>
      </c>
      <c r="Q37" s="298"/>
    </row>
    <row r="38" spans="1:22" s="142" customFormat="1" ht="17.649999999999999" customHeight="1" x14ac:dyDescent="0.3">
      <c r="A38" s="294"/>
      <c r="B38" s="299" t="s">
        <v>311</v>
      </c>
      <c r="C38" s="296"/>
      <c r="D38" s="300">
        <v>89.805825242718456</v>
      </c>
      <c r="E38" s="296"/>
      <c r="F38" s="300">
        <f>F37/D37*100</f>
        <v>175.13513513513516</v>
      </c>
      <c r="G38" s="296"/>
      <c r="H38" s="300">
        <f>H37/F37*100</f>
        <v>79.661825469135806</v>
      </c>
      <c r="I38" s="296"/>
      <c r="J38" s="300">
        <f>J37/H37*100</f>
        <v>44.67529859949898</v>
      </c>
      <c r="K38" s="296"/>
      <c r="L38" s="300">
        <f>L37/J37*100</f>
        <v>111.56863025250961</v>
      </c>
      <c r="M38" s="296"/>
      <c r="N38" s="300">
        <f>N37/L37*100</f>
        <v>527.40594695514687</v>
      </c>
      <c r="O38" s="296"/>
      <c r="P38" s="300">
        <f>P37/N37*100</f>
        <v>68.386145910095792</v>
      </c>
      <c r="Q38" s="301"/>
      <c r="R38" s="143"/>
      <c r="S38" s="143"/>
      <c r="T38" s="143"/>
      <c r="U38" s="143"/>
      <c r="V38" s="143"/>
    </row>
    <row r="39" spans="1:22" s="305" customFormat="1" ht="22.7" customHeight="1" x14ac:dyDescent="0.35">
      <c r="A39" s="992"/>
      <c r="B39" s="992"/>
      <c r="C39" s="302"/>
      <c r="D39" s="303"/>
      <c r="E39" s="304"/>
      <c r="F39" s="304"/>
      <c r="G39" s="304"/>
      <c r="H39" s="304"/>
      <c r="I39" s="991"/>
      <c r="J39" s="302"/>
      <c r="K39" s="991"/>
      <c r="L39" s="393"/>
      <c r="M39" s="991"/>
      <c r="N39" s="302"/>
      <c r="O39" s="991"/>
      <c r="P39" s="302"/>
      <c r="Q39" s="302"/>
    </row>
    <row r="40" spans="1:22" s="305" customFormat="1" ht="22.7" customHeight="1" x14ac:dyDescent="0.35">
      <c r="A40" s="992"/>
      <c r="B40" s="992"/>
      <c r="C40" s="302"/>
      <c r="D40" s="302"/>
      <c r="E40" s="306"/>
      <c r="F40" s="306"/>
      <c r="G40" s="306"/>
      <c r="H40" s="306"/>
      <c r="I40" s="991"/>
      <c r="J40" s="307"/>
      <c r="K40" s="991"/>
      <c r="L40" s="307"/>
      <c r="M40" s="991"/>
      <c r="N40" s="302"/>
      <c r="O40" s="991"/>
      <c r="P40" s="302"/>
      <c r="Q40" s="307"/>
    </row>
    <row r="41" spans="1:22" s="305" customFormat="1" ht="32.25" customHeight="1" x14ac:dyDescent="0.3">
      <c r="A41" s="993"/>
      <c r="B41" s="993"/>
      <c r="C41" s="308"/>
      <c r="D41" s="308"/>
      <c r="E41" s="308"/>
      <c r="F41" s="308"/>
      <c r="G41" s="308"/>
      <c r="H41" s="308"/>
      <c r="I41" s="991"/>
      <c r="J41" s="308"/>
      <c r="K41" s="991"/>
      <c r="L41" s="308"/>
      <c r="M41" s="991"/>
      <c r="N41" s="308"/>
      <c r="O41" s="991"/>
      <c r="P41" s="308"/>
      <c r="Q41" s="308"/>
    </row>
    <row r="42" spans="1:22" s="305" customFormat="1" ht="26.65" customHeight="1" x14ac:dyDescent="0.2">
      <c r="A42" s="995"/>
      <c r="B42" s="995"/>
      <c r="C42" s="995"/>
      <c r="D42" s="995"/>
      <c r="E42" s="661"/>
      <c r="F42" s="661"/>
      <c r="G42" s="661"/>
      <c r="H42" s="661"/>
      <c r="I42" s="661"/>
      <c r="J42" s="309"/>
      <c r="K42" s="661"/>
      <c r="L42" s="309"/>
      <c r="M42" s="661"/>
      <c r="N42" s="661"/>
      <c r="O42" s="661"/>
      <c r="P42" s="661"/>
      <c r="Q42" s="661"/>
    </row>
    <row r="43" spans="1:22" s="305" customFormat="1" ht="29.25" customHeight="1" x14ac:dyDescent="0.3">
      <c r="A43" s="310"/>
      <c r="B43" s="311"/>
      <c r="C43" s="298"/>
      <c r="D43" s="298"/>
    </row>
    <row r="44" spans="1:22" s="312" customFormat="1" x14ac:dyDescent="0.2"/>
    <row r="45" spans="1:22" s="312" customFormat="1" ht="20.25" x14ac:dyDescent="0.3">
      <c r="C45" s="313"/>
      <c r="D45" s="313"/>
      <c r="E45" s="313"/>
      <c r="F45" s="313"/>
      <c r="G45" s="313"/>
      <c r="H45" s="313"/>
      <c r="J45" s="313"/>
      <c r="L45" s="313"/>
      <c r="N45" s="313"/>
      <c r="P45" s="313"/>
      <c r="Q45" s="313"/>
    </row>
    <row r="46" spans="1:22" s="312" customFormat="1" ht="20.25" x14ac:dyDescent="0.3">
      <c r="C46" s="313"/>
      <c r="D46" s="313"/>
      <c r="E46" s="313"/>
      <c r="F46" s="313"/>
      <c r="G46" s="313"/>
      <c r="H46" s="313"/>
      <c r="J46" s="313"/>
      <c r="L46" s="313"/>
      <c r="N46" s="313"/>
      <c r="P46" s="313"/>
      <c r="Q46" s="313"/>
    </row>
    <row r="47" spans="1:22" s="312" customFormat="1" x14ac:dyDescent="0.2"/>
  </sheetData>
  <mergeCells count="30">
    <mergeCell ref="U3:V3"/>
    <mergeCell ref="A1:P1"/>
    <mergeCell ref="B2:P2"/>
    <mergeCell ref="A3:A4"/>
    <mergeCell ref="B3:B4"/>
    <mergeCell ref="C3:D3"/>
    <mergeCell ref="E3:F3"/>
    <mergeCell ref="G3:H3"/>
    <mergeCell ref="I3:J3"/>
    <mergeCell ref="S3:T3"/>
    <mergeCell ref="K3:L3"/>
    <mergeCell ref="M3:N3"/>
    <mergeCell ref="O3:P3"/>
    <mergeCell ref="Q3:R3"/>
    <mergeCell ref="A7:A13"/>
    <mergeCell ref="A42:D42"/>
    <mergeCell ref="A31:A33"/>
    <mergeCell ref="A34:A36"/>
    <mergeCell ref="A39:B39"/>
    <mergeCell ref="A27:A30"/>
    <mergeCell ref="A15:A17"/>
    <mergeCell ref="A18:A20"/>
    <mergeCell ref="A21:A23"/>
    <mergeCell ref="A24:A26"/>
    <mergeCell ref="K39:K41"/>
    <mergeCell ref="M39:M41"/>
    <mergeCell ref="O39:O41"/>
    <mergeCell ref="A40:B40"/>
    <mergeCell ref="A41:B41"/>
    <mergeCell ref="I39:I41"/>
  </mergeCells>
  <printOptions horizontalCentered="1"/>
  <pageMargins left="0.15748031496062992" right="0.15748031496062992" top="0.39370078740157483" bottom="0.15748031496062992" header="0.23622047244094491" footer="0.15748031496062992"/>
  <pageSetup paperSize="9" scale="65" orientation="landscape" r:id="rId1"/>
  <headerFooter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CI52"/>
  <sheetViews>
    <sheetView view="pageBreakPreview" zoomScale="65" zoomScaleNormal="60" zoomScaleSheetLayoutView="65" workbookViewId="0">
      <selection activeCell="L11" sqref="L11"/>
    </sheetView>
  </sheetViews>
  <sheetFormatPr defaultRowHeight="15" x14ac:dyDescent="0.25"/>
  <cols>
    <col min="1" max="1" width="4.42578125" customWidth="1"/>
    <col min="2" max="2" width="81.7109375" customWidth="1"/>
    <col min="3" max="7" width="14.140625" customWidth="1"/>
    <col min="8" max="8" width="14.28515625" customWidth="1"/>
    <col min="9" max="9" width="14.85546875" customWidth="1"/>
    <col min="10" max="10" width="14.140625" customWidth="1"/>
    <col min="11" max="11" width="24.42578125" customWidth="1"/>
    <col min="41" max="79" width="3" customWidth="1"/>
    <col min="253" max="253" width="4.42578125" customWidth="1"/>
    <col min="254" max="254" width="81.7109375" customWidth="1"/>
    <col min="255" max="259" width="14.140625" customWidth="1"/>
    <col min="260" max="260" width="0" hidden="1" customWidth="1"/>
    <col min="261" max="261" width="14.28515625" customWidth="1"/>
    <col min="262" max="262" width="0" hidden="1" customWidth="1"/>
    <col min="263" max="263" width="14.85546875" customWidth="1"/>
    <col min="264" max="264" width="14.140625" customWidth="1"/>
    <col min="265" max="265" width="12.140625" customWidth="1"/>
    <col min="266" max="266" width="14.140625" customWidth="1"/>
    <col min="267" max="267" width="84.7109375" customWidth="1"/>
    <col min="297" max="335" width="3" customWidth="1"/>
    <col min="509" max="509" width="4.42578125" customWidth="1"/>
    <col min="510" max="510" width="81.7109375" customWidth="1"/>
    <col min="511" max="515" width="14.140625" customWidth="1"/>
    <col min="516" max="516" width="0" hidden="1" customWidth="1"/>
    <col min="517" max="517" width="14.28515625" customWidth="1"/>
    <col min="518" max="518" width="0" hidden="1" customWidth="1"/>
    <col min="519" max="519" width="14.85546875" customWidth="1"/>
    <col min="520" max="520" width="14.140625" customWidth="1"/>
    <col min="521" max="521" width="12.140625" customWidth="1"/>
    <col min="522" max="522" width="14.140625" customWidth="1"/>
    <col min="523" max="523" width="84.7109375" customWidth="1"/>
    <col min="553" max="591" width="3" customWidth="1"/>
    <col min="765" max="765" width="4.42578125" customWidth="1"/>
    <col min="766" max="766" width="81.7109375" customWidth="1"/>
    <col min="767" max="771" width="14.140625" customWidth="1"/>
    <col min="772" max="772" width="0" hidden="1" customWidth="1"/>
    <col min="773" max="773" width="14.28515625" customWidth="1"/>
    <col min="774" max="774" width="0" hidden="1" customWidth="1"/>
    <col min="775" max="775" width="14.85546875" customWidth="1"/>
    <col min="776" max="776" width="14.140625" customWidth="1"/>
    <col min="777" max="777" width="12.140625" customWidth="1"/>
    <col min="778" max="778" width="14.140625" customWidth="1"/>
    <col min="779" max="779" width="84.7109375" customWidth="1"/>
    <col min="809" max="847" width="3" customWidth="1"/>
    <col min="1021" max="1021" width="4.42578125" customWidth="1"/>
    <col min="1022" max="1022" width="81.7109375" customWidth="1"/>
    <col min="1023" max="1027" width="14.140625" customWidth="1"/>
    <col min="1028" max="1028" width="0" hidden="1" customWidth="1"/>
    <col min="1029" max="1029" width="14.28515625" customWidth="1"/>
    <col min="1030" max="1030" width="0" hidden="1" customWidth="1"/>
    <col min="1031" max="1031" width="14.85546875" customWidth="1"/>
    <col min="1032" max="1032" width="14.140625" customWidth="1"/>
    <col min="1033" max="1033" width="12.140625" customWidth="1"/>
    <col min="1034" max="1034" width="14.140625" customWidth="1"/>
    <col min="1035" max="1035" width="84.7109375" customWidth="1"/>
    <col min="1065" max="1103" width="3" customWidth="1"/>
    <col min="1277" max="1277" width="4.42578125" customWidth="1"/>
    <col min="1278" max="1278" width="81.7109375" customWidth="1"/>
    <col min="1279" max="1283" width="14.140625" customWidth="1"/>
    <col min="1284" max="1284" width="0" hidden="1" customWidth="1"/>
    <col min="1285" max="1285" width="14.28515625" customWidth="1"/>
    <col min="1286" max="1286" width="0" hidden="1" customWidth="1"/>
    <col min="1287" max="1287" width="14.85546875" customWidth="1"/>
    <col min="1288" max="1288" width="14.140625" customWidth="1"/>
    <col min="1289" max="1289" width="12.140625" customWidth="1"/>
    <col min="1290" max="1290" width="14.140625" customWidth="1"/>
    <col min="1291" max="1291" width="84.7109375" customWidth="1"/>
    <col min="1321" max="1359" width="3" customWidth="1"/>
    <col min="1533" max="1533" width="4.42578125" customWidth="1"/>
    <col min="1534" max="1534" width="81.7109375" customWidth="1"/>
    <col min="1535" max="1539" width="14.140625" customWidth="1"/>
    <col min="1540" max="1540" width="0" hidden="1" customWidth="1"/>
    <col min="1541" max="1541" width="14.28515625" customWidth="1"/>
    <col min="1542" max="1542" width="0" hidden="1" customWidth="1"/>
    <col min="1543" max="1543" width="14.85546875" customWidth="1"/>
    <col min="1544" max="1544" width="14.140625" customWidth="1"/>
    <col min="1545" max="1545" width="12.140625" customWidth="1"/>
    <col min="1546" max="1546" width="14.140625" customWidth="1"/>
    <col min="1547" max="1547" width="84.7109375" customWidth="1"/>
    <col min="1577" max="1615" width="3" customWidth="1"/>
    <col min="1789" max="1789" width="4.42578125" customWidth="1"/>
    <col min="1790" max="1790" width="81.7109375" customWidth="1"/>
    <col min="1791" max="1795" width="14.140625" customWidth="1"/>
    <col min="1796" max="1796" width="0" hidden="1" customWidth="1"/>
    <col min="1797" max="1797" width="14.28515625" customWidth="1"/>
    <col min="1798" max="1798" width="0" hidden="1" customWidth="1"/>
    <col min="1799" max="1799" width="14.85546875" customWidth="1"/>
    <col min="1800" max="1800" width="14.140625" customWidth="1"/>
    <col min="1801" max="1801" width="12.140625" customWidth="1"/>
    <col min="1802" max="1802" width="14.140625" customWidth="1"/>
    <col min="1803" max="1803" width="84.7109375" customWidth="1"/>
    <col min="1833" max="1871" width="3" customWidth="1"/>
    <col min="2045" max="2045" width="4.42578125" customWidth="1"/>
    <col min="2046" max="2046" width="81.7109375" customWidth="1"/>
    <col min="2047" max="2051" width="14.140625" customWidth="1"/>
    <col min="2052" max="2052" width="0" hidden="1" customWidth="1"/>
    <col min="2053" max="2053" width="14.28515625" customWidth="1"/>
    <col min="2054" max="2054" width="0" hidden="1" customWidth="1"/>
    <col min="2055" max="2055" width="14.85546875" customWidth="1"/>
    <col min="2056" max="2056" width="14.140625" customWidth="1"/>
    <col min="2057" max="2057" width="12.140625" customWidth="1"/>
    <col min="2058" max="2058" width="14.140625" customWidth="1"/>
    <col min="2059" max="2059" width="84.7109375" customWidth="1"/>
    <col min="2089" max="2127" width="3" customWidth="1"/>
    <col min="2301" max="2301" width="4.42578125" customWidth="1"/>
    <col min="2302" max="2302" width="81.7109375" customWidth="1"/>
    <col min="2303" max="2307" width="14.140625" customWidth="1"/>
    <col min="2308" max="2308" width="0" hidden="1" customWidth="1"/>
    <col min="2309" max="2309" width="14.28515625" customWidth="1"/>
    <col min="2310" max="2310" width="0" hidden="1" customWidth="1"/>
    <col min="2311" max="2311" width="14.85546875" customWidth="1"/>
    <col min="2312" max="2312" width="14.140625" customWidth="1"/>
    <col min="2313" max="2313" width="12.140625" customWidth="1"/>
    <col min="2314" max="2314" width="14.140625" customWidth="1"/>
    <col min="2315" max="2315" width="84.7109375" customWidth="1"/>
    <col min="2345" max="2383" width="3" customWidth="1"/>
    <col min="2557" max="2557" width="4.42578125" customWidth="1"/>
    <col min="2558" max="2558" width="81.7109375" customWidth="1"/>
    <col min="2559" max="2563" width="14.140625" customWidth="1"/>
    <col min="2564" max="2564" width="0" hidden="1" customWidth="1"/>
    <col min="2565" max="2565" width="14.28515625" customWidth="1"/>
    <col min="2566" max="2566" width="0" hidden="1" customWidth="1"/>
    <col min="2567" max="2567" width="14.85546875" customWidth="1"/>
    <col min="2568" max="2568" width="14.140625" customWidth="1"/>
    <col min="2569" max="2569" width="12.140625" customWidth="1"/>
    <col min="2570" max="2570" width="14.140625" customWidth="1"/>
    <col min="2571" max="2571" width="84.7109375" customWidth="1"/>
    <col min="2601" max="2639" width="3" customWidth="1"/>
    <col min="2813" max="2813" width="4.42578125" customWidth="1"/>
    <col min="2814" max="2814" width="81.7109375" customWidth="1"/>
    <col min="2815" max="2819" width="14.140625" customWidth="1"/>
    <col min="2820" max="2820" width="0" hidden="1" customWidth="1"/>
    <col min="2821" max="2821" width="14.28515625" customWidth="1"/>
    <col min="2822" max="2822" width="0" hidden="1" customWidth="1"/>
    <col min="2823" max="2823" width="14.85546875" customWidth="1"/>
    <col min="2824" max="2824" width="14.140625" customWidth="1"/>
    <col min="2825" max="2825" width="12.140625" customWidth="1"/>
    <col min="2826" max="2826" width="14.140625" customWidth="1"/>
    <col min="2827" max="2827" width="84.7109375" customWidth="1"/>
    <col min="2857" max="2895" width="3" customWidth="1"/>
    <col min="3069" max="3069" width="4.42578125" customWidth="1"/>
    <col min="3070" max="3070" width="81.7109375" customWidth="1"/>
    <col min="3071" max="3075" width="14.140625" customWidth="1"/>
    <col min="3076" max="3076" width="0" hidden="1" customWidth="1"/>
    <col min="3077" max="3077" width="14.28515625" customWidth="1"/>
    <col min="3078" max="3078" width="0" hidden="1" customWidth="1"/>
    <col min="3079" max="3079" width="14.85546875" customWidth="1"/>
    <col min="3080" max="3080" width="14.140625" customWidth="1"/>
    <col min="3081" max="3081" width="12.140625" customWidth="1"/>
    <col min="3082" max="3082" width="14.140625" customWidth="1"/>
    <col min="3083" max="3083" width="84.7109375" customWidth="1"/>
    <col min="3113" max="3151" width="3" customWidth="1"/>
    <col min="3325" max="3325" width="4.42578125" customWidth="1"/>
    <col min="3326" max="3326" width="81.7109375" customWidth="1"/>
    <col min="3327" max="3331" width="14.140625" customWidth="1"/>
    <col min="3332" max="3332" width="0" hidden="1" customWidth="1"/>
    <col min="3333" max="3333" width="14.28515625" customWidth="1"/>
    <col min="3334" max="3334" width="0" hidden="1" customWidth="1"/>
    <col min="3335" max="3335" width="14.85546875" customWidth="1"/>
    <col min="3336" max="3336" width="14.140625" customWidth="1"/>
    <col min="3337" max="3337" width="12.140625" customWidth="1"/>
    <col min="3338" max="3338" width="14.140625" customWidth="1"/>
    <col min="3339" max="3339" width="84.7109375" customWidth="1"/>
    <col min="3369" max="3407" width="3" customWidth="1"/>
    <col min="3581" max="3581" width="4.42578125" customWidth="1"/>
    <col min="3582" max="3582" width="81.7109375" customWidth="1"/>
    <col min="3583" max="3587" width="14.140625" customWidth="1"/>
    <col min="3588" max="3588" width="0" hidden="1" customWidth="1"/>
    <col min="3589" max="3589" width="14.28515625" customWidth="1"/>
    <col min="3590" max="3590" width="0" hidden="1" customWidth="1"/>
    <col min="3591" max="3591" width="14.85546875" customWidth="1"/>
    <col min="3592" max="3592" width="14.140625" customWidth="1"/>
    <col min="3593" max="3593" width="12.140625" customWidth="1"/>
    <col min="3594" max="3594" width="14.140625" customWidth="1"/>
    <col min="3595" max="3595" width="84.7109375" customWidth="1"/>
    <col min="3625" max="3663" width="3" customWidth="1"/>
    <col min="3837" max="3837" width="4.42578125" customWidth="1"/>
    <col min="3838" max="3838" width="81.7109375" customWidth="1"/>
    <col min="3839" max="3843" width="14.140625" customWidth="1"/>
    <col min="3844" max="3844" width="0" hidden="1" customWidth="1"/>
    <col min="3845" max="3845" width="14.28515625" customWidth="1"/>
    <col min="3846" max="3846" width="0" hidden="1" customWidth="1"/>
    <col min="3847" max="3847" width="14.85546875" customWidth="1"/>
    <col min="3848" max="3848" width="14.140625" customWidth="1"/>
    <col min="3849" max="3849" width="12.140625" customWidth="1"/>
    <col min="3850" max="3850" width="14.140625" customWidth="1"/>
    <col min="3851" max="3851" width="84.7109375" customWidth="1"/>
    <col min="3881" max="3919" width="3" customWidth="1"/>
    <col min="4093" max="4093" width="4.42578125" customWidth="1"/>
    <col min="4094" max="4094" width="81.7109375" customWidth="1"/>
    <col min="4095" max="4099" width="14.140625" customWidth="1"/>
    <col min="4100" max="4100" width="0" hidden="1" customWidth="1"/>
    <col min="4101" max="4101" width="14.28515625" customWidth="1"/>
    <col min="4102" max="4102" width="0" hidden="1" customWidth="1"/>
    <col min="4103" max="4103" width="14.85546875" customWidth="1"/>
    <col min="4104" max="4104" width="14.140625" customWidth="1"/>
    <col min="4105" max="4105" width="12.140625" customWidth="1"/>
    <col min="4106" max="4106" width="14.140625" customWidth="1"/>
    <col min="4107" max="4107" width="84.7109375" customWidth="1"/>
    <col min="4137" max="4175" width="3" customWidth="1"/>
    <col min="4349" max="4349" width="4.42578125" customWidth="1"/>
    <col min="4350" max="4350" width="81.7109375" customWidth="1"/>
    <col min="4351" max="4355" width="14.140625" customWidth="1"/>
    <col min="4356" max="4356" width="0" hidden="1" customWidth="1"/>
    <col min="4357" max="4357" width="14.28515625" customWidth="1"/>
    <col min="4358" max="4358" width="0" hidden="1" customWidth="1"/>
    <col min="4359" max="4359" width="14.85546875" customWidth="1"/>
    <col min="4360" max="4360" width="14.140625" customWidth="1"/>
    <col min="4361" max="4361" width="12.140625" customWidth="1"/>
    <col min="4362" max="4362" width="14.140625" customWidth="1"/>
    <col min="4363" max="4363" width="84.7109375" customWidth="1"/>
    <col min="4393" max="4431" width="3" customWidth="1"/>
    <col min="4605" max="4605" width="4.42578125" customWidth="1"/>
    <col min="4606" max="4606" width="81.7109375" customWidth="1"/>
    <col min="4607" max="4611" width="14.140625" customWidth="1"/>
    <col min="4612" max="4612" width="0" hidden="1" customWidth="1"/>
    <col min="4613" max="4613" width="14.28515625" customWidth="1"/>
    <col min="4614" max="4614" width="0" hidden="1" customWidth="1"/>
    <col min="4615" max="4615" width="14.85546875" customWidth="1"/>
    <col min="4616" max="4616" width="14.140625" customWidth="1"/>
    <col min="4617" max="4617" width="12.140625" customWidth="1"/>
    <col min="4618" max="4618" width="14.140625" customWidth="1"/>
    <col min="4619" max="4619" width="84.7109375" customWidth="1"/>
    <col min="4649" max="4687" width="3" customWidth="1"/>
    <col min="4861" max="4861" width="4.42578125" customWidth="1"/>
    <col min="4862" max="4862" width="81.7109375" customWidth="1"/>
    <col min="4863" max="4867" width="14.140625" customWidth="1"/>
    <col min="4868" max="4868" width="0" hidden="1" customWidth="1"/>
    <col min="4869" max="4869" width="14.28515625" customWidth="1"/>
    <col min="4870" max="4870" width="0" hidden="1" customWidth="1"/>
    <col min="4871" max="4871" width="14.85546875" customWidth="1"/>
    <col min="4872" max="4872" width="14.140625" customWidth="1"/>
    <col min="4873" max="4873" width="12.140625" customWidth="1"/>
    <col min="4874" max="4874" width="14.140625" customWidth="1"/>
    <col min="4875" max="4875" width="84.7109375" customWidth="1"/>
    <col min="4905" max="4943" width="3" customWidth="1"/>
    <col min="5117" max="5117" width="4.42578125" customWidth="1"/>
    <col min="5118" max="5118" width="81.7109375" customWidth="1"/>
    <col min="5119" max="5123" width="14.140625" customWidth="1"/>
    <col min="5124" max="5124" width="0" hidden="1" customWidth="1"/>
    <col min="5125" max="5125" width="14.28515625" customWidth="1"/>
    <col min="5126" max="5126" width="0" hidden="1" customWidth="1"/>
    <col min="5127" max="5127" width="14.85546875" customWidth="1"/>
    <col min="5128" max="5128" width="14.140625" customWidth="1"/>
    <col min="5129" max="5129" width="12.140625" customWidth="1"/>
    <col min="5130" max="5130" width="14.140625" customWidth="1"/>
    <col min="5131" max="5131" width="84.7109375" customWidth="1"/>
    <col min="5161" max="5199" width="3" customWidth="1"/>
    <col min="5373" max="5373" width="4.42578125" customWidth="1"/>
    <col min="5374" max="5374" width="81.7109375" customWidth="1"/>
    <col min="5375" max="5379" width="14.140625" customWidth="1"/>
    <col min="5380" max="5380" width="0" hidden="1" customWidth="1"/>
    <col min="5381" max="5381" width="14.28515625" customWidth="1"/>
    <col min="5382" max="5382" width="0" hidden="1" customWidth="1"/>
    <col min="5383" max="5383" width="14.85546875" customWidth="1"/>
    <col min="5384" max="5384" width="14.140625" customWidth="1"/>
    <col min="5385" max="5385" width="12.140625" customWidth="1"/>
    <col min="5386" max="5386" width="14.140625" customWidth="1"/>
    <col min="5387" max="5387" width="84.7109375" customWidth="1"/>
    <col min="5417" max="5455" width="3" customWidth="1"/>
    <col min="5629" max="5629" width="4.42578125" customWidth="1"/>
    <col min="5630" max="5630" width="81.7109375" customWidth="1"/>
    <col min="5631" max="5635" width="14.140625" customWidth="1"/>
    <col min="5636" max="5636" width="0" hidden="1" customWidth="1"/>
    <col min="5637" max="5637" width="14.28515625" customWidth="1"/>
    <col min="5638" max="5638" width="0" hidden="1" customWidth="1"/>
    <col min="5639" max="5639" width="14.85546875" customWidth="1"/>
    <col min="5640" max="5640" width="14.140625" customWidth="1"/>
    <col min="5641" max="5641" width="12.140625" customWidth="1"/>
    <col min="5642" max="5642" width="14.140625" customWidth="1"/>
    <col min="5643" max="5643" width="84.7109375" customWidth="1"/>
    <col min="5673" max="5711" width="3" customWidth="1"/>
    <col min="5885" max="5885" width="4.42578125" customWidth="1"/>
    <col min="5886" max="5886" width="81.7109375" customWidth="1"/>
    <col min="5887" max="5891" width="14.140625" customWidth="1"/>
    <col min="5892" max="5892" width="0" hidden="1" customWidth="1"/>
    <col min="5893" max="5893" width="14.28515625" customWidth="1"/>
    <col min="5894" max="5894" width="0" hidden="1" customWidth="1"/>
    <col min="5895" max="5895" width="14.85546875" customWidth="1"/>
    <col min="5896" max="5896" width="14.140625" customWidth="1"/>
    <col min="5897" max="5897" width="12.140625" customWidth="1"/>
    <col min="5898" max="5898" width="14.140625" customWidth="1"/>
    <col min="5899" max="5899" width="84.7109375" customWidth="1"/>
    <col min="5929" max="5967" width="3" customWidth="1"/>
    <col min="6141" max="6141" width="4.42578125" customWidth="1"/>
    <col min="6142" max="6142" width="81.7109375" customWidth="1"/>
    <col min="6143" max="6147" width="14.140625" customWidth="1"/>
    <col min="6148" max="6148" width="0" hidden="1" customWidth="1"/>
    <col min="6149" max="6149" width="14.28515625" customWidth="1"/>
    <col min="6150" max="6150" width="0" hidden="1" customWidth="1"/>
    <col min="6151" max="6151" width="14.85546875" customWidth="1"/>
    <col min="6152" max="6152" width="14.140625" customWidth="1"/>
    <col min="6153" max="6153" width="12.140625" customWidth="1"/>
    <col min="6154" max="6154" width="14.140625" customWidth="1"/>
    <col min="6155" max="6155" width="84.7109375" customWidth="1"/>
    <col min="6185" max="6223" width="3" customWidth="1"/>
    <col min="6397" max="6397" width="4.42578125" customWidth="1"/>
    <col min="6398" max="6398" width="81.7109375" customWidth="1"/>
    <col min="6399" max="6403" width="14.140625" customWidth="1"/>
    <col min="6404" max="6404" width="0" hidden="1" customWidth="1"/>
    <col min="6405" max="6405" width="14.28515625" customWidth="1"/>
    <col min="6406" max="6406" width="0" hidden="1" customWidth="1"/>
    <col min="6407" max="6407" width="14.85546875" customWidth="1"/>
    <col min="6408" max="6408" width="14.140625" customWidth="1"/>
    <col min="6409" max="6409" width="12.140625" customWidth="1"/>
    <col min="6410" max="6410" width="14.140625" customWidth="1"/>
    <col min="6411" max="6411" width="84.7109375" customWidth="1"/>
    <col min="6441" max="6479" width="3" customWidth="1"/>
    <col min="6653" max="6653" width="4.42578125" customWidth="1"/>
    <col min="6654" max="6654" width="81.7109375" customWidth="1"/>
    <col min="6655" max="6659" width="14.140625" customWidth="1"/>
    <col min="6660" max="6660" width="0" hidden="1" customWidth="1"/>
    <col min="6661" max="6661" width="14.28515625" customWidth="1"/>
    <col min="6662" max="6662" width="0" hidden="1" customWidth="1"/>
    <col min="6663" max="6663" width="14.85546875" customWidth="1"/>
    <col min="6664" max="6664" width="14.140625" customWidth="1"/>
    <col min="6665" max="6665" width="12.140625" customWidth="1"/>
    <col min="6666" max="6666" width="14.140625" customWidth="1"/>
    <col min="6667" max="6667" width="84.7109375" customWidth="1"/>
    <col min="6697" max="6735" width="3" customWidth="1"/>
    <col min="6909" max="6909" width="4.42578125" customWidth="1"/>
    <col min="6910" max="6910" width="81.7109375" customWidth="1"/>
    <col min="6911" max="6915" width="14.140625" customWidth="1"/>
    <col min="6916" max="6916" width="0" hidden="1" customWidth="1"/>
    <col min="6917" max="6917" width="14.28515625" customWidth="1"/>
    <col min="6918" max="6918" width="0" hidden="1" customWidth="1"/>
    <col min="6919" max="6919" width="14.85546875" customWidth="1"/>
    <col min="6920" max="6920" width="14.140625" customWidth="1"/>
    <col min="6921" max="6921" width="12.140625" customWidth="1"/>
    <col min="6922" max="6922" width="14.140625" customWidth="1"/>
    <col min="6923" max="6923" width="84.7109375" customWidth="1"/>
    <col min="6953" max="6991" width="3" customWidth="1"/>
    <col min="7165" max="7165" width="4.42578125" customWidth="1"/>
    <col min="7166" max="7166" width="81.7109375" customWidth="1"/>
    <col min="7167" max="7171" width="14.140625" customWidth="1"/>
    <col min="7172" max="7172" width="0" hidden="1" customWidth="1"/>
    <col min="7173" max="7173" width="14.28515625" customWidth="1"/>
    <col min="7174" max="7174" width="0" hidden="1" customWidth="1"/>
    <col min="7175" max="7175" width="14.85546875" customWidth="1"/>
    <col min="7176" max="7176" width="14.140625" customWidth="1"/>
    <col min="7177" max="7177" width="12.140625" customWidth="1"/>
    <col min="7178" max="7178" width="14.140625" customWidth="1"/>
    <col min="7179" max="7179" width="84.7109375" customWidth="1"/>
    <col min="7209" max="7247" width="3" customWidth="1"/>
    <col min="7421" max="7421" width="4.42578125" customWidth="1"/>
    <col min="7422" max="7422" width="81.7109375" customWidth="1"/>
    <col min="7423" max="7427" width="14.140625" customWidth="1"/>
    <col min="7428" max="7428" width="0" hidden="1" customWidth="1"/>
    <col min="7429" max="7429" width="14.28515625" customWidth="1"/>
    <col min="7430" max="7430" width="0" hidden="1" customWidth="1"/>
    <col min="7431" max="7431" width="14.85546875" customWidth="1"/>
    <col min="7432" max="7432" width="14.140625" customWidth="1"/>
    <col min="7433" max="7433" width="12.140625" customWidth="1"/>
    <col min="7434" max="7434" width="14.140625" customWidth="1"/>
    <col min="7435" max="7435" width="84.7109375" customWidth="1"/>
    <col min="7465" max="7503" width="3" customWidth="1"/>
    <col min="7677" max="7677" width="4.42578125" customWidth="1"/>
    <col min="7678" max="7678" width="81.7109375" customWidth="1"/>
    <col min="7679" max="7683" width="14.140625" customWidth="1"/>
    <col min="7684" max="7684" width="0" hidden="1" customWidth="1"/>
    <col min="7685" max="7685" width="14.28515625" customWidth="1"/>
    <col min="7686" max="7686" width="0" hidden="1" customWidth="1"/>
    <col min="7687" max="7687" width="14.85546875" customWidth="1"/>
    <col min="7688" max="7688" width="14.140625" customWidth="1"/>
    <col min="7689" max="7689" width="12.140625" customWidth="1"/>
    <col min="7690" max="7690" width="14.140625" customWidth="1"/>
    <col min="7691" max="7691" width="84.7109375" customWidth="1"/>
    <col min="7721" max="7759" width="3" customWidth="1"/>
    <col min="7933" max="7933" width="4.42578125" customWidth="1"/>
    <col min="7934" max="7934" width="81.7109375" customWidth="1"/>
    <col min="7935" max="7939" width="14.140625" customWidth="1"/>
    <col min="7940" max="7940" width="0" hidden="1" customWidth="1"/>
    <col min="7941" max="7941" width="14.28515625" customWidth="1"/>
    <col min="7942" max="7942" width="0" hidden="1" customWidth="1"/>
    <col min="7943" max="7943" width="14.85546875" customWidth="1"/>
    <col min="7944" max="7944" width="14.140625" customWidth="1"/>
    <col min="7945" max="7945" width="12.140625" customWidth="1"/>
    <col min="7946" max="7946" width="14.140625" customWidth="1"/>
    <col min="7947" max="7947" width="84.7109375" customWidth="1"/>
    <col min="7977" max="8015" width="3" customWidth="1"/>
    <col min="8189" max="8189" width="4.42578125" customWidth="1"/>
    <col min="8190" max="8190" width="81.7109375" customWidth="1"/>
    <col min="8191" max="8195" width="14.140625" customWidth="1"/>
    <col min="8196" max="8196" width="0" hidden="1" customWidth="1"/>
    <col min="8197" max="8197" width="14.28515625" customWidth="1"/>
    <col min="8198" max="8198" width="0" hidden="1" customWidth="1"/>
    <col min="8199" max="8199" width="14.85546875" customWidth="1"/>
    <col min="8200" max="8200" width="14.140625" customWidth="1"/>
    <col min="8201" max="8201" width="12.140625" customWidth="1"/>
    <col min="8202" max="8202" width="14.140625" customWidth="1"/>
    <col min="8203" max="8203" width="84.7109375" customWidth="1"/>
    <col min="8233" max="8271" width="3" customWidth="1"/>
    <col min="8445" max="8445" width="4.42578125" customWidth="1"/>
    <col min="8446" max="8446" width="81.7109375" customWidth="1"/>
    <col min="8447" max="8451" width="14.140625" customWidth="1"/>
    <col min="8452" max="8452" width="0" hidden="1" customWidth="1"/>
    <col min="8453" max="8453" width="14.28515625" customWidth="1"/>
    <col min="8454" max="8454" width="0" hidden="1" customWidth="1"/>
    <col min="8455" max="8455" width="14.85546875" customWidth="1"/>
    <col min="8456" max="8456" width="14.140625" customWidth="1"/>
    <col min="8457" max="8457" width="12.140625" customWidth="1"/>
    <col min="8458" max="8458" width="14.140625" customWidth="1"/>
    <col min="8459" max="8459" width="84.7109375" customWidth="1"/>
    <col min="8489" max="8527" width="3" customWidth="1"/>
    <col min="8701" max="8701" width="4.42578125" customWidth="1"/>
    <col min="8702" max="8702" width="81.7109375" customWidth="1"/>
    <col min="8703" max="8707" width="14.140625" customWidth="1"/>
    <col min="8708" max="8708" width="0" hidden="1" customWidth="1"/>
    <col min="8709" max="8709" width="14.28515625" customWidth="1"/>
    <col min="8710" max="8710" width="0" hidden="1" customWidth="1"/>
    <col min="8711" max="8711" width="14.85546875" customWidth="1"/>
    <col min="8712" max="8712" width="14.140625" customWidth="1"/>
    <col min="8713" max="8713" width="12.140625" customWidth="1"/>
    <col min="8714" max="8714" width="14.140625" customWidth="1"/>
    <col min="8715" max="8715" width="84.7109375" customWidth="1"/>
    <col min="8745" max="8783" width="3" customWidth="1"/>
    <col min="8957" max="8957" width="4.42578125" customWidth="1"/>
    <col min="8958" max="8958" width="81.7109375" customWidth="1"/>
    <col min="8959" max="8963" width="14.140625" customWidth="1"/>
    <col min="8964" max="8964" width="0" hidden="1" customWidth="1"/>
    <col min="8965" max="8965" width="14.28515625" customWidth="1"/>
    <col min="8966" max="8966" width="0" hidden="1" customWidth="1"/>
    <col min="8967" max="8967" width="14.85546875" customWidth="1"/>
    <col min="8968" max="8968" width="14.140625" customWidth="1"/>
    <col min="8969" max="8969" width="12.140625" customWidth="1"/>
    <col min="8970" max="8970" width="14.140625" customWidth="1"/>
    <col min="8971" max="8971" width="84.7109375" customWidth="1"/>
    <col min="9001" max="9039" width="3" customWidth="1"/>
    <col min="9213" max="9213" width="4.42578125" customWidth="1"/>
    <col min="9214" max="9214" width="81.7109375" customWidth="1"/>
    <col min="9215" max="9219" width="14.140625" customWidth="1"/>
    <col min="9220" max="9220" width="0" hidden="1" customWidth="1"/>
    <col min="9221" max="9221" width="14.28515625" customWidth="1"/>
    <col min="9222" max="9222" width="0" hidden="1" customWidth="1"/>
    <col min="9223" max="9223" width="14.85546875" customWidth="1"/>
    <col min="9224" max="9224" width="14.140625" customWidth="1"/>
    <col min="9225" max="9225" width="12.140625" customWidth="1"/>
    <col min="9226" max="9226" width="14.140625" customWidth="1"/>
    <col min="9227" max="9227" width="84.7109375" customWidth="1"/>
    <col min="9257" max="9295" width="3" customWidth="1"/>
    <col min="9469" max="9469" width="4.42578125" customWidth="1"/>
    <col min="9470" max="9470" width="81.7109375" customWidth="1"/>
    <col min="9471" max="9475" width="14.140625" customWidth="1"/>
    <col min="9476" max="9476" width="0" hidden="1" customWidth="1"/>
    <col min="9477" max="9477" width="14.28515625" customWidth="1"/>
    <col min="9478" max="9478" width="0" hidden="1" customWidth="1"/>
    <col min="9479" max="9479" width="14.85546875" customWidth="1"/>
    <col min="9480" max="9480" width="14.140625" customWidth="1"/>
    <col min="9481" max="9481" width="12.140625" customWidth="1"/>
    <col min="9482" max="9482" width="14.140625" customWidth="1"/>
    <col min="9483" max="9483" width="84.7109375" customWidth="1"/>
    <col min="9513" max="9551" width="3" customWidth="1"/>
    <col min="9725" max="9725" width="4.42578125" customWidth="1"/>
    <col min="9726" max="9726" width="81.7109375" customWidth="1"/>
    <col min="9727" max="9731" width="14.140625" customWidth="1"/>
    <col min="9732" max="9732" width="0" hidden="1" customWidth="1"/>
    <col min="9733" max="9733" width="14.28515625" customWidth="1"/>
    <col min="9734" max="9734" width="0" hidden="1" customWidth="1"/>
    <col min="9735" max="9735" width="14.85546875" customWidth="1"/>
    <col min="9736" max="9736" width="14.140625" customWidth="1"/>
    <col min="9737" max="9737" width="12.140625" customWidth="1"/>
    <col min="9738" max="9738" width="14.140625" customWidth="1"/>
    <col min="9739" max="9739" width="84.7109375" customWidth="1"/>
    <col min="9769" max="9807" width="3" customWidth="1"/>
    <col min="9981" max="9981" width="4.42578125" customWidth="1"/>
    <col min="9982" max="9982" width="81.7109375" customWidth="1"/>
    <col min="9983" max="9987" width="14.140625" customWidth="1"/>
    <col min="9988" max="9988" width="0" hidden="1" customWidth="1"/>
    <col min="9989" max="9989" width="14.28515625" customWidth="1"/>
    <col min="9990" max="9990" width="0" hidden="1" customWidth="1"/>
    <col min="9991" max="9991" width="14.85546875" customWidth="1"/>
    <col min="9992" max="9992" width="14.140625" customWidth="1"/>
    <col min="9993" max="9993" width="12.140625" customWidth="1"/>
    <col min="9994" max="9994" width="14.140625" customWidth="1"/>
    <col min="9995" max="9995" width="84.7109375" customWidth="1"/>
    <col min="10025" max="10063" width="3" customWidth="1"/>
    <col min="10237" max="10237" width="4.42578125" customWidth="1"/>
    <col min="10238" max="10238" width="81.7109375" customWidth="1"/>
    <col min="10239" max="10243" width="14.140625" customWidth="1"/>
    <col min="10244" max="10244" width="0" hidden="1" customWidth="1"/>
    <col min="10245" max="10245" width="14.28515625" customWidth="1"/>
    <col min="10246" max="10246" width="0" hidden="1" customWidth="1"/>
    <col min="10247" max="10247" width="14.85546875" customWidth="1"/>
    <col min="10248" max="10248" width="14.140625" customWidth="1"/>
    <col min="10249" max="10249" width="12.140625" customWidth="1"/>
    <col min="10250" max="10250" width="14.140625" customWidth="1"/>
    <col min="10251" max="10251" width="84.7109375" customWidth="1"/>
    <col min="10281" max="10319" width="3" customWidth="1"/>
    <col min="10493" max="10493" width="4.42578125" customWidth="1"/>
    <col min="10494" max="10494" width="81.7109375" customWidth="1"/>
    <col min="10495" max="10499" width="14.140625" customWidth="1"/>
    <col min="10500" max="10500" width="0" hidden="1" customWidth="1"/>
    <col min="10501" max="10501" width="14.28515625" customWidth="1"/>
    <col min="10502" max="10502" width="0" hidden="1" customWidth="1"/>
    <col min="10503" max="10503" width="14.85546875" customWidth="1"/>
    <col min="10504" max="10504" width="14.140625" customWidth="1"/>
    <col min="10505" max="10505" width="12.140625" customWidth="1"/>
    <col min="10506" max="10506" width="14.140625" customWidth="1"/>
    <col min="10507" max="10507" width="84.7109375" customWidth="1"/>
    <col min="10537" max="10575" width="3" customWidth="1"/>
    <col min="10749" max="10749" width="4.42578125" customWidth="1"/>
    <col min="10750" max="10750" width="81.7109375" customWidth="1"/>
    <col min="10751" max="10755" width="14.140625" customWidth="1"/>
    <col min="10756" max="10756" width="0" hidden="1" customWidth="1"/>
    <col min="10757" max="10757" width="14.28515625" customWidth="1"/>
    <col min="10758" max="10758" width="0" hidden="1" customWidth="1"/>
    <col min="10759" max="10759" width="14.85546875" customWidth="1"/>
    <col min="10760" max="10760" width="14.140625" customWidth="1"/>
    <col min="10761" max="10761" width="12.140625" customWidth="1"/>
    <col min="10762" max="10762" width="14.140625" customWidth="1"/>
    <col min="10763" max="10763" width="84.7109375" customWidth="1"/>
    <col min="10793" max="10831" width="3" customWidth="1"/>
    <col min="11005" max="11005" width="4.42578125" customWidth="1"/>
    <col min="11006" max="11006" width="81.7109375" customWidth="1"/>
    <col min="11007" max="11011" width="14.140625" customWidth="1"/>
    <col min="11012" max="11012" width="0" hidden="1" customWidth="1"/>
    <col min="11013" max="11013" width="14.28515625" customWidth="1"/>
    <col min="11014" max="11014" width="0" hidden="1" customWidth="1"/>
    <col min="11015" max="11015" width="14.85546875" customWidth="1"/>
    <col min="11016" max="11016" width="14.140625" customWidth="1"/>
    <col min="11017" max="11017" width="12.140625" customWidth="1"/>
    <col min="11018" max="11018" width="14.140625" customWidth="1"/>
    <col min="11019" max="11019" width="84.7109375" customWidth="1"/>
    <col min="11049" max="11087" width="3" customWidth="1"/>
    <col min="11261" max="11261" width="4.42578125" customWidth="1"/>
    <col min="11262" max="11262" width="81.7109375" customWidth="1"/>
    <col min="11263" max="11267" width="14.140625" customWidth="1"/>
    <col min="11268" max="11268" width="0" hidden="1" customWidth="1"/>
    <col min="11269" max="11269" width="14.28515625" customWidth="1"/>
    <col min="11270" max="11270" width="0" hidden="1" customWidth="1"/>
    <col min="11271" max="11271" width="14.85546875" customWidth="1"/>
    <col min="11272" max="11272" width="14.140625" customWidth="1"/>
    <col min="11273" max="11273" width="12.140625" customWidth="1"/>
    <col min="11274" max="11274" width="14.140625" customWidth="1"/>
    <col min="11275" max="11275" width="84.7109375" customWidth="1"/>
    <col min="11305" max="11343" width="3" customWidth="1"/>
    <col min="11517" max="11517" width="4.42578125" customWidth="1"/>
    <col min="11518" max="11518" width="81.7109375" customWidth="1"/>
    <col min="11519" max="11523" width="14.140625" customWidth="1"/>
    <col min="11524" max="11524" width="0" hidden="1" customWidth="1"/>
    <col min="11525" max="11525" width="14.28515625" customWidth="1"/>
    <col min="11526" max="11526" width="0" hidden="1" customWidth="1"/>
    <col min="11527" max="11527" width="14.85546875" customWidth="1"/>
    <col min="11528" max="11528" width="14.140625" customWidth="1"/>
    <col min="11529" max="11529" width="12.140625" customWidth="1"/>
    <col min="11530" max="11530" width="14.140625" customWidth="1"/>
    <col min="11531" max="11531" width="84.7109375" customWidth="1"/>
    <col min="11561" max="11599" width="3" customWidth="1"/>
    <col min="11773" max="11773" width="4.42578125" customWidth="1"/>
    <col min="11774" max="11774" width="81.7109375" customWidth="1"/>
    <col min="11775" max="11779" width="14.140625" customWidth="1"/>
    <col min="11780" max="11780" width="0" hidden="1" customWidth="1"/>
    <col min="11781" max="11781" width="14.28515625" customWidth="1"/>
    <col min="11782" max="11782" width="0" hidden="1" customWidth="1"/>
    <col min="11783" max="11783" width="14.85546875" customWidth="1"/>
    <col min="11784" max="11784" width="14.140625" customWidth="1"/>
    <col min="11785" max="11785" width="12.140625" customWidth="1"/>
    <col min="11786" max="11786" width="14.140625" customWidth="1"/>
    <col min="11787" max="11787" width="84.7109375" customWidth="1"/>
    <col min="11817" max="11855" width="3" customWidth="1"/>
    <col min="12029" max="12029" width="4.42578125" customWidth="1"/>
    <col min="12030" max="12030" width="81.7109375" customWidth="1"/>
    <col min="12031" max="12035" width="14.140625" customWidth="1"/>
    <col min="12036" max="12036" width="0" hidden="1" customWidth="1"/>
    <col min="12037" max="12037" width="14.28515625" customWidth="1"/>
    <col min="12038" max="12038" width="0" hidden="1" customWidth="1"/>
    <col min="12039" max="12039" width="14.85546875" customWidth="1"/>
    <col min="12040" max="12040" width="14.140625" customWidth="1"/>
    <col min="12041" max="12041" width="12.140625" customWidth="1"/>
    <col min="12042" max="12042" width="14.140625" customWidth="1"/>
    <col min="12043" max="12043" width="84.7109375" customWidth="1"/>
    <col min="12073" max="12111" width="3" customWidth="1"/>
    <col min="12285" max="12285" width="4.42578125" customWidth="1"/>
    <col min="12286" max="12286" width="81.7109375" customWidth="1"/>
    <col min="12287" max="12291" width="14.140625" customWidth="1"/>
    <col min="12292" max="12292" width="0" hidden="1" customWidth="1"/>
    <col min="12293" max="12293" width="14.28515625" customWidth="1"/>
    <col min="12294" max="12294" width="0" hidden="1" customWidth="1"/>
    <col min="12295" max="12295" width="14.85546875" customWidth="1"/>
    <col min="12296" max="12296" width="14.140625" customWidth="1"/>
    <col min="12297" max="12297" width="12.140625" customWidth="1"/>
    <col min="12298" max="12298" width="14.140625" customWidth="1"/>
    <col min="12299" max="12299" width="84.7109375" customWidth="1"/>
    <col min="12329" max="12367" width="3" customWidth="1"/>
    <col min="12541" max="12541" width="4.42578125" customWidth="1"/>
    <col min="12542" max="12542" width="81.7109375" customWidth="1"/>
    <col min="12543" max="12547" width="14.140625" customWidth="1"/>
    <col min="12548" max="12548" width="0" hidden="1" customWidth="1"/>
    <col min="12549" max="12549" width="14.28515625" customWidth="1"/>
    <col min="12550" max="12550" width="0" hidden="1" customWidth="1"/>
    <col min="12551" max="12551" width="14.85546875" customWidth="1"/>
    <col min="12552" max="12552" width="14.140625" customWidth="1"/>
    <col min="12553" max="12553" width="12.140625" customWidth="1"/>
    <col min="12554" max="12554" width="14.140625" customWidth="1"/>
    <col min="12555" max="12555" width="84.7109375" customWidth="1"/>
    <col min="12585" max="12623" width="3" customWidth="1"/>
    <col min="12797" max="12797" width="4.42578125" customWidth="1"/>
    <col min="12798" max="12798" width="81.7109375" customWidth="1"/>
    <col min="12799" max="12803" width="14.140625" customWidth="1"/>
    <col min="12804" max="12804" width="0" hidden="1" customWidth="1"/>
    <col min="12805" max="12805" width="14.28515625" customWidth="1"/>
    <col min="12806" max="12806" width="0" hidden="1" customWidth="1"/>
    <col min="12807" max="12807" width="14.85546875" customWidth="1"/>
    <col min="12808" max="12808" width="14.140625" customWidth="1"/>
    <col min="12809" max="12809" width="12.140625" customWidth="1"/>
    <col min="12810" max="12810" width="14.140625" customWidth="1"/>
    <col min="12811" max="12811" width="84.7109375" customWidth="1"/>
    <col min="12841" max="12879" width="3" customWidth="1"/>
    <col min="13053" max="13053" width="4.42578125" customWidth="1"/>
    <col min="13054" max="13054" width="81.7109375" customWidth="1"/>
    <col min="13055" max="13059" width="14.140625" customWidth="1"/>
    <col min="13060" max="13060" width="0" hidden="1" customWidth="1"/>
    <col min="13061" max="13061" width="14.28515625" customWidth="1"/>
    <col min="13062" max="13062" width="0" hidden="1" customWidth="1"/>
    <col min="13063" max="13063" width="14.85546875" customWidth="1"/>
    <col min="13064" max="13064" width="14.140625" customWidth="1"/>
    <col min="13065" max="13065" width="12.140625" customWidth="1"/>
    <col min="13066" max="13066" width="14.140625" customWidth="1"/>
    <col min="13067" max="13067" width="84.7109375" customWidth="1"/>
    <col min="13097" max="13135" width="3" customWidth="1"/>
    <col min="13309" max="13309" width="4.42578125" customWidth="1"/>
    <col min="13310" max="13310" width="81.7109375" customWidth="1"/>
    <col min="13311" max="13315" width="14.140625" customWidth="1"/>
    <col min="13316" max="13316" width="0" hidden="1" customWidth="1"/>
    <col min="13317" max="13317" width="14.28515625" customWidth="1"/>
    <col min="13318" max="13318" width="0" hidden="1" customWidth="1"/>
    <col min="13319" max="13319" width="14.85546875" customWidth="1"/>
    <col min="13320" max="13320" width="14.140625" customWidth="1"/>
    <col min="13321" max="13321" width="12.140625" customWidth="1"/>
    <col min="13322" max="13322" width="14.140625" customWidth="1"/>
    <col min="13323" max="13323" width="84.7109375" customWidth="1"/>
    <col min="13353" max="13391" width="3" customWidth="1"/>
    <col min="13565" max="13565" width="4.42578125" customWidth="1"/>
    <col min="13566" max="13566" width="81.7109375" customWidth="1"/>
    <col min="13567" max="13571" width="14.140625" customWidth="1"/>
    <col min="13572" max="13572" width="0" hidden="1" customWidth="1"/>
    <col min="13573" max="13573" width="14.28515625" customWidth="1"/>
    <col min="13574" max="13574" width="0" hidden="1" customWidth="1"/>
    <col min="13575" max="13575" width="14.85546875" customWidth="1"/>
    <col min="13576" max="13576" width="14.140625" customWidth="1"/>
    <col min="13577" max="13577" width="12.140625" customWidth="1"/>
    <col min="13578" max="13578" width="14.140625" customWidth="1"/>
    <col min="13579" max="13579" width="84.7109375" customWidth="1"/>
    <col min="13609" max="13647" width="3" customWidth="1"/>
    <col min="13821" max="13821" width="4.42578125" customWidth="1"/>
    <col min="13822" max="13822" width="81.7109375" customWidth="1"/>
    <col min="13823" max="13827" width="14.140625" customWidth="1"/>
    <col min="13828" max="13828" width="0" hidden="1" customWidth="1"/>
    <col min="13829" max="13829" width="14.28515625" customWidth="1"/>
    <col min="13830" max="13830" width="0" hidden="1" customWidth="1"/>
    <col min="13831" max="13831" width="14.85546875" customWidth="1"/>
    <col min="13832" max="13832" width="14.140625" customWidth="1"/>
    <col min="13833" max="13833" width="12.140625" customWidth="1"/>
    <col min="13834" max="13834" width="14.140625" customWidth="1"/>
    <col min="13835" max="13835" width="84.7109375" customWidth="1"/>
    <col min="13865" max="13903" width="3" customWidth="1"/>
    <col min="14077" max="14077" width="4.42578125" customWidth="1"/>
    <col min="14078" max="14078" width="81.7109375" customWidth="1"/>
    <col min="14079" max="14083" width="14.140625" customWidth="1"/>
    <col min="14084" max="14084" width="0" hidden="1" customWidth="1"/>
    <col min="14085" max="14085" width="14.28515625" customWidth="1"/>
    <col min="14086" max="14086" width="0" hidden="1" customWidth="1"/>
    <col min="14087" max="14087" width="14.85546875" customWidth="1"/>
    <col min="14088" max="14088" width="14.140625" customWidth="1"/>
    <col min="14089" max="14089" width="12.140625" customWidth="1"/>
    <col min="14090" max="14090" width="14.140625" customWidth="1"/>
    <col min="14091" max="14091" width="84.7109375" customWidth="1"/>
    <col min="14121" max="14159" width="3" customWidth="1"/>
    <col min="14333" max="14333" width="4.42578125" customWidth="1"/>
    <col min="14334" max="14334" width="81.7109375" customWidth="1"/>
    <col min="14335" max="14339" width="14.140625" customWidth="1"/>
    <col min="14340" max="14340" width="0" hidden="1" customWidth="1"/>
    <col min="14341" max="14341" width="14.28515625" customWidth="1"/>
    <col min="14342" max="14342" width="0" hidden="1" customWidth="1"/>
    <col min="14343" max="14343" width="14.85546875" customWidth="1"/>
    <col min="14344" max="14344" width="14.140625" customWidth="1"/>
    <col min="14345" max="14345" width="12.140625" customWidth="1"/>
    <col min="14346" max="14346" width="14.140625" customWidth="1"/>
    <col min="14347" max="14347" width="84.7109375" customWidth="1"/>
    <col min="14377" max="14415" width="3" customWidth="1"/>
    <col min="14589" max="14589" width="4.42578125" customWidth="1"/>
    <col min="14590" max="14590" width="81.7109375" customWidth="1"/>
    <col min="14591" max="14595" width="14.140625" customWidth="1"/>
    <col min="14596" max="14596" width="0" hidden="1" customWidth="1"/>
    <col min="14597" max="14597" width="14.28515625" customWidth="1"/>
    <col min="14598" max="14598" width="0" hidden="1" customWidth="1"/>
    <col min="14599" max="14599" width="14.85546875" customWidth="1"/>
    <col min="14600" max="14600" width="14.140625" customWidth="1"/>
    <col min="14601" max="14601" width="12.140625" customWidth="1"/>
    <col min="14602" max="14602" width="14.140625" customWidth="1"/>
    <col min="14603" max="14603" width="84.7109375" customWidth="1"/>
    <col min="14633" max="14671" width="3" customWidth="1"/>
    <col min="14845" max="14845" width="4.42578125" customWidth="1"/>
    <col min="14846" max="14846" width="81.7109375" customWidth="1"/>
    <col min="14847" max="14851" width="14.140625" customWidth="1"/>
    <col min="14852" max="14852" width="0" hidden="1" customWidth="1"/>
    <col min="14853" max="14853" width="14.28515625" customWidth="1"/>
    <col min="14854" max="14854" width="0" hidden="1" customWidth="1"/>
    <col min="14855" max="14855" width="14.85546875" customWidth="1"/>
    <col min="14856" max="14856" width="14.140625" customWidth="1"/>
    <col min="14857" max="14857" width="12.140625" customWidth="1"/>
    <col min="14858" max="14858" width="14.140625" customWidth="1"/>
    <col min="14859" max="14859" width="84.7109375" customWidth="1"/>
    <col min="14889" max="14927" width="3" customWidth="1"/>
    <col min="15101" max="15101" width="4.42578125" customWidth="1"/>
    <col min="15102" max="15102" width="81.7109375" customWidth="1"/>
    <col min="15103" max="15107" width="14.140625" customWidth="1"/>
    <col min="15108" max="15108" width="0" hidden="1" customWidth="1"/>
    <col min="15109" max="15109" width="14.28515625" customWidth="1"/>
    <col min="15110" max="15110" width="0" hidden="1" customWidth="1"/>
    <col min="15111" max="15111" width="14.85546875" customWidth="1"/>
    <col min="15112" max="15112" width="14.140625" customWidth="1"/>
    <col min="15113" max="15113" width="12.140625" customWidth="1"/>
    <col min="15114" max="15114" width="14.140625" customWidth="1"/>
    <col min="15115" max="15115" width="84.7109375" customWidth="1"/>
    <col min="15145" max="15183" width="3" customWidth="1"/>
    <col min="15357" max="15357" width="4.42578125" customWidth="1"/>
    <col min="15358" max="15358" width="81.7109375" customWidth="1"/>
    <col min="15359" max="15363" width="14.140625" customWidth="1"/>
    <col min="15364" max="15364" width="0" hidden="1" customWidth="1"/>
    <col min="15365" max="15365" width="14.28515625" customWidth="1"/>
    <col min="15366" max="15366" width="0" hidden="1" customWidth="1"/>
    <col min="15367" max="15367" width="14.85546875" customWidth="1"/>
    <col min="15368" max="15368" width="14.140625" customWidth="1"/>
    <col min="15369" max="15369" width="12.140625" customWidth="1"/>
    <col min="15370" max="15370" width="14.140625" customWidth="1"/>
    <col min="15371" max="15371" width="84.7109375" customWidth="1"/>
    <col min="15401" max="15439" width="3" customWidth="1"/>
    <col min="15613" max="15613" width="4.42578125" customWidth="1"/>
    <col min="15614" max="15614" width="81.7109375" customWidth="1"/>
    <col min="15615" max="15619" width="14.140625" customWidth="1"/>
    <col min="15620" max="15620" width="0" hidden="1" customWidth="1"/>
    <col min="15621" max="15621" width="14.28515625" customWidth="1"/>
    <col min="15622" max="15622" width="0" hidden="1" customWidth="1"/>
    <col min="15623" max="15623" width="14.85546875" customWidth="1"/>
    <col min="15624" max="15624" width="14.140625" customWidth="1"/>
    <col min="15625" max="15625" width="12.140625" customWidth="1"/>
    <col min="15626" max="15626" width="14.140625" customWidth="1"/>
    <col min="15627" max="15627" width="84.7109375" customWidth="1"/>
    <col min="15657" max="15695" width="3" customWidth="1"/>
    <col min="15869" max="15869" width="4.42578125" customWidth="1"/>
    <col min="15870" max="15870" width="81.7109375" customWidth="1"/>
    <col min="15871" max="15875" width="14.140625" customWidth="1"/>
    <col min="15876" max="15876" width="0" hidden="1" customWidth="1"/>
    <col min="15877" max="15877" width="14.28515625" customWidth="1"/>
    <col min="15878" max="15878" width="0" hidden="1" customWidth="1"/>
    <col min="15879" max="15879" width="14.85546875" customWidth="1"/>
    <col min="15880" max="15880" width="14.140625" customWidth="1"/>
    <col min="15881" max="15881" width="12.140625" customWidth="1"/>
    <col min="15882" max="15882" width="14.140625" customWidth="1"/>
    <col min="15883" max="15883" width="84.7109375" customWidth="1"/>
    <col min="15913" max="15951" width="3" customWidth="1"/>
    <col min="16125" max="16125" width="4.42578125" customWidth="1"/>
    <col min="16126" max="16126" width="81.7109375" customWidth="1"/>
    <col min="16127" max="16131" width="14.140625" customWidth="1"/>
    <col min="16132" max="16132" width="0" hidden="1" customWidth="1"/>
    <col min="16133" max="16133" width="14.28515625" customWidth="1"/>
    <col min="16134" max="16134" width="0" hidden="1" customWidth="1"/>
    <col min="16135" max="16135" width="14.85546875" customWidth="1"/>
    <col min="16136" max="16136" width="14.140625" customWidth="1"/>
    <col min="16137" max="16137" width="12.140625" customWidth="1"/>
    <col min="16138" max="16138" width="14.140625" customWidth="1"/>
    <col min="16139" max="16139" width="84.7109375" customWidth="1"/>
    <col min="16169" max="16207" width="3" customWidth="1"/>
  </cols>
  <sheetData>
    <row r="1" spans="1:87" ht="81.95" customHeight="1" x14ac:dyDescent="0.25">
      <c r="B1" s="1005" t="s">
        <v>591</v>
      </c>
      <c r="C1" s="1005"/>
      <c r="D1" s="1005"/>
      <c r="E1" s="1005"/>
      <c r="F1" s="1005"/>
      <c r="G1" s="1005"/>
      <c r="H1" s="1005"/>
      <c r="I1" s="1005"/>
      <c r="J1" s="1005"/>
    </row>
    <row r="2" spans="1:87" ht="27.95" customHeight="1" thickBot="1" x14ac:dyDescent="0.35">
      <c r="B2" s="665"/>
      <c r="C2" s="665"/>
      <c r="D2" s="665"/>
      <c r="E2" s="665"/>
      <c r="F2" s="665"/>
      <c r="G2" s="665"/>
      <c r="H2" s="665"/>
      <c r="I2" s="665"/>
      <c r="J2" s="709" t="s">
        <v>23</v>
      </c>
    </row>
    <row r="3" spans="1:87" ht="32.25" customHeight="1" x14ac:dyDescent="0.25">
      <c r="A3" s="1006"/>
      <c r="B3" s="1008" t="s">
        <v>593</v>
      </c>
      <c r="C3" s="1010" t="s">
        <v>218</v>
      </c>
      <c r="D3" s="1010" t="s">
        <v>219</v>
      </c>
      <c r="E3" s="1010" t="s">
        <v>220</v>
      </c>
      <c r="F3" s="1012" t="s">
        <v>221</v>
      </c>
      <c r="G3" s="1012" t="s">
        <v>312</v>
      </c>
      <c r="H3" s="1010" t="s">
        <v>541</v>
      </c>
      <c r="I3" s="1015" t="s">
        <v>556</v>
      </c>
      <c r="J3" s="1017" t="s">
        <v>557</v>
      </c>
    </row>
    <row r="4" spans="1:87" ht="30" customHeight="1" x14ac:dyDescent="0.25">
      <c r="A4" s="1007"/>
      <c r="B4" s="1009"/>
      <c r="C4" s="1011"/>
      <c r="D4" s="1011"/>
      <c r="E4" s="1011"/>
      <c r="F4" s="1013"/>
      <c r="G4" s="1013"/>
      <c r="H4" s="1011"/>
      <c r="I4" s="1016"/>
      <c r="J4" s="1018"/>
    </row>
    <row r="5" spans="1:87" ht="24" customHeight="1" x14ac:dyDescent="0.3">
      <c r="A5" s="666">
        <v>1</v>
      </c>
      <c r="B5" s="667" t="s">
        <v>206</v>
      </c>
      <c r="C5" s="678">
        <v>21.844694266605899</v>
      </c>
      <c r="D5" s="678">
        <v>25.551334234714499</v>
      </c>
      <c r="E5" s="678">
        <v>26.594926071808501</v>
      </c>
      <c r="F5" s="678">
        <v>27.200492375748802</v>
      </c>
      <c r="G5" s="678">
        <v>25.834</v>
      </c>
      <c r="H5" s="678">
        <v>27</v>
      </c>
      <c r="I5" s="680">
        <v>28</v>
      </c>
      <c r="J5" s="788">
        <v>28.6</v>
      </c>
    </row>
    <row r="6" spans="1:87" ht="24" customHeight="1" thickBot="1" x14ac:dyDescent="0.35">
      <c r="A6" s="666">
        <v>2</v>
      </c>
      <c r="B6" s="667" t="s">
        <v>637</v>
      </c>
      <c r="C6" s="668"/>
      <c r="D6" s="668">
        <f>D5/C5*100</f>
        <v>116.96814760998949</v>
      </c>
      <c r="E6" s="668">
        <f t="shared" ref="E6:J6" si="0">E5/D5*100</f>
        <v>104.08429488459416</v>
      </c>
      <c r="F6" s="668">
        <f t="shared" si="0"/>
        <v>102.27699938817361</v>
      </c>
      <c r="G6" s="668">
        <f t="shared" si="0"/>
        <v>94.976221912191832</v>
      </c>
      <c r="H6" s="668">
        <f>H5/G5*100</f>
        <v>104.51343191143454</v>
      </c>
      <c r="I6" s="669">
        <v>103.7037037037037</v>
      </c>
      <c r="J6" s="705">
        <f t="shared" si="0"/>
        <v>102.14285714285715</v>
      </c>
    </row>
    <row r="7" spans="1:87" ht="19.5" customHeight="1" thickBot="1" x14ac:dyDescent="0.3">
      <c r="A7" s="1014"/>
      <c r="B7" s="1014" t="s">
        <v>558</v>
      </c>
      <c r="C7" s="1014"/>
      <c r="D7" s="1014"/>
      <c r="E7" s="1014"/>
      <c r="F7" s="1014"/>
      <c r="G7" s="1014"/>
      <c r="H7" s="1014"/>
      <c r="I7" s="1014"/>
      <c r="J7" s="1014"/>
    </row>
    <row r="8" spans="1:87" ht="42.75" customHeight="1" x14ac:dyDescent="0.3">
      <c r="A8" s="670">
        <v>3</v>
      </c>
      <c r="B8" s="671" t="s">
        <v>559</v>
      </c>
      <c r="C8" s="672">
        <v>117.5014</v>
      </c>
      <c r="D8" s="672">
        <v>43.113999999999997</v>
      </c>
      <c r="E8" s="672">
        <v>29.066400000000002</v>
      </c>
      <c r="F8" s="672">
        <v>15.960599999999999</v>
      </c>
      <c r="G8" s="672">
        <v>179.32910000000001</v>
      </c>
      <c r="H8" s="672">
        <v>581.99779999999998</v>
      </c>
      <c r="I8" s="672">
        <v>613.46235587538933</v>
      </c>
      <c r="J8" s="707">
        <f>ROUND(I8*J6/100,0)</f>
        <v>627</v>
      </c>
      <c r="K8" s="674"/>
      <c r="L8" s="675"/>
    </row>
    <row r="9" spans="1:87" ht="24" customHeight="1" thickBot="1" x14ac:dyDescent="0.35">
      <c r="A9" s="676">
        <v>4</v>
      </c>
      <c r="B9" s="677" t="s">
        <v>224</v>
      </c>
      <c r="C9" s="678"/>
      <c r="D9" s="678">
        <f>D8/C8*100</f>
        <v>36.692328772252921</v>
      </c>
      <c r="E9" s="679">
        <f>E8/D8*100</f>
        <v>67.417544185183473</v>
      </c>
      <c r="F9" s="679">
        <f>F8/E8*100</f>
        <v>54.910824869952933</v>
      </c>
      <c r="G9" s="679">
        <f>G8/F8*100</f>
        <v>1123.5736751751188</v>
      </c>
      <c r="H9" s="678">
        <f>H8/G8*100</f>
        <v>324.5417503349986</v>
      </c>
      <c r="I9" s="678">
        <v>105.40630151443689</v>
      </c>
      <c r="J9" s="708">
        <f>J8/I8*100</f>
        <v>102.20676036515606</v>
      </c>
    </row>
    <row r="10" spans="1:87" ht="32.25" hidden="1" thickBot="1" x14ac:dyDescent="0.3">
      <c r="A10" s="681">
        <v>5</v>
      </c>
      <c r="B10" s="682" t="s">
        <v>225</v>
      </c>
      <c r="C10" s="683">
        <v>69</v>
      </c>
      <c r="D10" s="683"/>
      <c r="E10" s="684"/>
      <c r="F10" s="684"/>
      <c r="G10" s="684"/>
      <c r="H10" s="685"/>
      <c r="I10" s="686">
        <v>100</v>
      </c>
      <c r="J10" s="706">
        <f>(G9+H9+I9)/3</f>
        <v>517.84057567485138</v>
      </c>
    </row>
    <row r="11" spans="1:87" ht="19.5" customHeight="1" thickBot="1" x14ac:dyDescent="0.3">
      <c r="A11" s="1014"/>
      <c r="B11" s="1014"/>
      <c r="C11" s="1014"/>
      <c r="D11" s="1014"/>
      <c r="E11" s="1014"/>
      <c r="F11" s="1014"/>
      <c r="G11" s="1014"/>
      <c r="H11" s="1014"/>
      <c r="I11" s="1014"/>
      <c r="J11" s="1014"/>
    </row>
    <row r="12" spans="1:87" ht="42" customHeight="1" x14ac:dyDescent="0.3">
      <c r="A12" s="670">
        <v>5</v>
      </c>
      <c r="B12" s="688" t="s">
        <v>560</v>
      </c>
      <c r="C12" s="672">
        <v>74.641800000000003</v>
      </c>
      <c r="D12" s="672">
        <v>67.826800000000006</v>
      </c>
      <c r="E12" s="672">
        <v>107.08159999999999</v>
      </c>
      <c r="F12" s="672">
        <v>145.613</v>
      </c>
      <c r="G12" s="672">
        <v>128.38470000000001</v>
      </c>
      <c r="H12" s="672">
        <v>130.15549999999999</v>
      </c>
      <c r="I12" s="673">
        <v>222.33600000000001</v>
      </c>
      <c r="J12" s="707">
        <f>ROUND(I12*J6/100,0)</f>
        <v>227</v>
      </c>
      <c r="K12" s="675"/>
      <c r="L12" s="675"/>
    </row>
    <row r="13" spans="1:87" ht="24" customHeight="1" thickBot="1" x14ac:dyDescent="0.35">
      <c r="A13" s="676">
        <v>6</v>
      </c>
      <c r="B13" s="677" t="s">
        <v>224</v>
      </c>
      <c r="C13" s="678"/>
      <c r="D13" s="678">
        <f>D12/C12*100</f>
        <v>90.869727150202706</v>
      </c>
      <c r="E13" s="679">
        <f>E12/D12*100</f>
        <v>157.87505823656724</v>
      </c>
      <c r="F13" s="679">
        <f>F12/E12*100</f>
        <v>135.98321280219946</v>
      </c>
      <c r="G13" s="679">
        <f>G12/F12*100</f>
        <v>88.168432763558201</v>
      </c>
      <c r="H13" s="678">
        <f>H12/G12*100</f>
        <v>101.37929208075415</v>
      </c>
      <c r="I13" s="680">
        <v>170.82336128707587</v>
      </c>
      <c r="J13" s="708">
        <f>J12/I12*100</f>
        <v>102.09772596430626</v>
      </c>
    </row>
    <row r="14" spans="1:87" ht="32.25" hidden="1" thickBot="1" x14ac:dyDescent="0.3">
      <c r="A14" s="681">
        <v>8</v>
      </c>
      <c r="B14" s="682" t="s">
        <v>225</v>
      </c>
      <c r="C14" s="683">
        <v>71.3</v>
      </c>
      <c r="D14" s="683"/>
      <c r="E14" s="683"/>
      <c r="F14" s="683"/>
      <c r="G14" s="683"/>
      <c r="H14" s="685"/>
      <c r="I14" s="686">
        <v>100</v>
      </c>
      <c r="J14" s="706">
        <f>(G13+H13+I13)/3</f>
        <v>120.12369537712941</v>
      </c>
    </row>
    <row r="15" spans="1:87" ht="18.95" customHeight="1" thickBot="1" x14ac:dyDescent="0.3">
      <c r="A15" s="1014"/>
      <c r="B15" s="1014"/>
      <c r="C15" s="1014"/>
      <c r="D15" s="1014"/>
      <c r="E15" s="1014"/>
      <c r="F15" s="1014"/>
      <c r="G15" s="1014"/>
      <c r="H15" s="1014"/>
      <c r="I15" s="1014"/>
      <c r="J15" s="1014"/>
      <c r="AK15" s="689"/>
      <c r="AL15" s="689"/>
      <c r="AM15" s="689"/>
      <c r="AN15" s="689"/>
      <c r="AO15" s="689"/>
      <c r="AP15" s="689"/>
      <c r="AQ15" s="689"/>
      <c r="AR15" s="689"/>
      <c r="AS15" s="689"/>
      <c r="AT15" s="689"/>
      <c r="AU15" s="689"/>
      <c r="AV15" s="689"/>
      <c r="AW15" s="689"/>
      <c r="AX15" s="689"/>
      <c r="AY15" s="689"/>
      <c r="AZ15" s="689"/>
      <c r="BA15" s="689"/>
      <c r="BB15" s="689"/>
      <c r="BC15" s="689"/>
      <c r="BD15" s="689"/>
      <c r="BE15" s="689"/>
      <c r="BF15" s="689"/>
      <c r="BG15" s="689"/>
      <c r="BH15" s="689"/>
      <c r="BI15" s="689"/>
      <c r="BJ15" s="689"/>
      <c r="BK15" s="689"/>
      <c r="BL15" s="689"/>
      <c r="BM15" s="689"/>
      <c r="BN15" s="689"/>
      <c r="BO15" s="689"/>
      <c r="BP15" s="689"/>
      <c r="BQ15" s="689"/>
      <c r="BR15" s="689"/>
      <c r="BS15" s="689"/>
      <c r="BT15" s="689"/>
      <c r="BU15" s="689"/>
      <c r="BV15" s="689"/>
      <c r="BW15" s="689"/>
      <c r="BX15" s="689"/>
      <c r="BY15" s="689"/>
      <c r="BZ15" s="689"/>
      <c r="CA15" s="689"/>
      <c r="CB15" s="689"/>
      <c r="CC15" s="689"/>
      <c r="CD15" s="689"/>
      <c r="CE15" s="689"/>
      <c r="CF15" s="689"/>
      <c r="CG15" s="689"/>
      <c r="CH15" s="689"/>
      <c r="CI15" s="689"/>
    </row>
    <row r="16" spans="1:87" ht="39" x14ac:dyDescent="0.3">
      <c r="A16" s="670">
        <v>7</v>
      </c>
      <c r="B16" s="671" t="s">
        <v>561</v>
      </c>
      <c r="C16" s="672">
        <v>6.9500000000000006E-2</v>
      </c>
      <c r="D16" s="672">
        <v>102.2229</v>
      </c>
      <c r="E16" s="672">
        <v>84.598100000000002</v>
      </c>
      <c r="F16" s="672">
        <v>97.289699999999996</v>
      </c>
      <c r="G16" s="672">
        <v>54.972200000000001</v>
      </c>
      <c r="H16" s="672">
        <v>0.5161</v>
      </c>
      <c r="I16" s="673">
        <v>0.29314479999999998</v>
      </c>
      <c r="J16" s="707">
        <f>ROUND(I16*J14/100,0)</f>
        <v>0</v>
      </c>
      <c r="AK16" s="689"/>
      <c r="AL16" s="689"/>
      <c r="AM16" s="689"/>
      <c r="AN16" s="689"/>
      <c r="AO16" s="689"/>
      <c r="AP16" s="689"/>
      <c r="AQ16" s="689"/>
      <c r="AR16" s="689"/>
      <c r="AS16" s="689"/>
      <c r="AT16" s="689"/>
      <c r="AU16" s="689"/>
      <c r="AV16" s="689"/>
      <c r="AW16" s="689"/>
      <c r="AX16" s="689"/>
      <c r="AY16" s="689"/>
      <c r="AZ16" s="689"/>
      <c r="BA16" s="689"/>
      <c r="BB16" s="689"/>
      <c r="BC16" s="689"/>
      <c r="BD16" s="689"/>
      <c r="BE16" s="689"/>
      <c r="BF16" s="689"/>
      <c r="BG16" s="689"/>
      <c r="BH16" s="689"/>
      <c r="BI16" s="689"/>
      <c r="BJ16" s="689"/>
      <c r="BK16" s="689"/>
      <c r="BL16" s="689"/>
      <c r="BM16" s="689"/>
      <c r="BN16" s="689"/>
      <c r="BO16" s="689"/>
      <c r="BP16" s="689"/>
      <c r="BQ16" s="689"/>
      <c r="BR16" s="689"/>
      <c r="BS16" s="689"/>
      <c r="BT16" s="689"/>
      <c r="BU16" s="689"/>
      <c r="BV16" s="689"/>
      <c r="BW16" s="689"/>
      <c r="BX16" s="689"/>
      <c r="BY16" s="689"/>
      <c r="BZ16" s="689"/>
      <c r="CA16" s="689"/>
      <c r="CB16" s="689"/>
      <c r="CC16" s="689"/>
      <c r="CD16" s="689"/>
      <c r="CE16" s="689"/>
      <c r="CF16" s="689"/>
      <c r="CG16" s="689"/>
      <c r="CH16" s="689"/>
      <c r="CI16" s="689"/>
    </row>
    <row r="17" spans="1:87" ht="20.25" thickBot="1" x14ac:dyDescent="0.35">
      <c r="A17" s="676">
        <v>8</v>
      </c>
      <c r="B17" s="677" t="s">
        <v>224</v>
      </c>
      <c r="C17" s="678"/>
      <c r="D17" s="678">
        <f>D16/C16*100</f>
        <v>147083.30935251797</v>
      </c>
      <c r="E17" s="679">
        <f>E16/D16*100</f>
        <v>82.758462144979262</v>
      </c>
      <c r="F17" s="679">
        <f>F16/E16*100</f>
        <v>115.00222818242962</v>
      </c>
      <c r="G17" s="679">
        <f>G16/F16*100</f>
        <v>56.503617546358974</v>
      </c>
      <c r="H17" s="678">
        <f>H16/G16*100</f>
        <v>0.93883817638733758</v>
      </c>
      <c r="I17" s="680">
        <v>56.8</v>
      </c>
      <c r="J17" s="708">
        <f>J16/I16*100</f>
        <v>0</v>
      </c>
      <c r="AK17" s="689"/>
      <c r="AL17" s="689"/>
      <c r="AM17" s="689"/>
      <c r="AN17" s="689"/>
      <c r="AO17" s="689"/>
      <c r="AP17" s="689"/>
      <c r="AQ17" s="689"/>
      <c r="AR17" s="689"/>
      <c r="AS17" s="689"/>
      <c r="AT17" s="689"/>
      <c r="AU17" s="689"/>
      <c r="AV17" s="689"/>
      <c r="AW17" s="689"/>
      <c r="AX17" s="689"/>
      <c r="AY17" s="689"/>
      <c r="AZ17" s="689"/>
      <c r="BA17" s="689"/>
      <c r="BB17" s="689"/>
      <c r="BC17" s="689"/>
      <c r="BD17" s="689"/>
      <c r="BE17" s="689"/>
      <c r="BF17" s="689"/>
      <c r="BG17" s="689"/>
      <c r="BH17" s="689"/>
      <c r="BI17" s="689"/>
      <c r="BJ17" s="689"/>
      <c r="BK17" s="689"/>
      <c r="BL17" s="689"/>
      <c r="BM17" s="689"/>
      <c r="BN17" s="689"/>
      <c r="BO17" s="689"/>
      <c r="BP17" s="689"/>
      <c r="BQ17" s="689"/>
      <c r="BR17" s="689"/>
      <c r="BS17" s="689"/>
      <c r="BT17" s="689"/>
      <c r="BU17" s="689"/>
      <c r="BV17" s="689"/>
      <c r="BW17" s="689"/>
      <c r="BX17" s="689"/>
      <c r="BY17" s="689"/>
      <c r="BZ17" s="689"/>
      <c r="CA17" s="689"/>
      <c r="CB17" s="689"/>
      <c r="CC17" s="689"/>
      <c r="CD17" s="689"/>
      <c r="CE17" s="689"/>
      <c r="CF17" s="689"/>
      <c r="CG17" s="689"/>
      <c r="CH17" s="689"/>
      <c r="CI17" s="689"/>
    </row>
    <row r="18" spans="1:87" ht="32.25" hidden="1" thickBot="1" x14ac:dyDescent="0.3">
      <c r="A18" s="681">
        <v>11</v>
      </c>
      <c r="B18" s="682" t="s">
        <v>225</v>
      </c>
      <c r="C18" s="683">
        <v>69</v>
      </c>
      <c r="D18" s="683"/>
      <c r="E18" s="684"/>
      <c r="F18" s="684"/>
      <c r="G18" s="684"/>
      <c r="H18" s="685"/>
      <c r="I18" s="686">
        <v>100</v>
      </c>
      <c r="J18" s="706">
        <f>(G17+H17+I17)/3</f>
        <v>38.080818574248774</v>
      </c>
      <c r="AK18" s="689"/>
      <c r="AL18" s="689"/>
      <c r="AM18" s="689"/>
      <c r="AN18" s="689"/>
      <c r="AO18" s="689"/>
      <c r="AP18" s="689"/>
      <c r="AQ18" s="689"/>
      <c r="AR18" s="689"/>
      <c r="AS18" s="689"/>
      <c r="AT18" s="689"/>
      <c r="AU18" s="689"/>
      <c r="AV18" s="689"/>
      <c r="AW18" s="689"/>
      <c r="AX18" s="689"/>
      <c r="AY18" s="689"/>
      <c r="AZ18" s="689"/>
      <c r="BA18" s="689"/>
      <c r="BB18" s="689"/>
      <c r="BC18" s="689"/>
      <c r="BD18" s="689"/>
      <c r="BE18" s="689"/>
      <c r="BF18" s="689"/>
      <c r="BG18" s="689"/>
      <c r="BH18" s="689"/>
      <c r="BI18" s="689"/>
      <c r="BJ18" s="689"/>
      <c r="BK18" s="689"/>
      <c r="BL18" s="689"/>
      <c r="BM18" s="689"/>
      <c r="BN18" s="689"/>
      <c r="BO18" s="689"/>
      <c r="BP18" s="689"/>
      <c r="BQ18" s="689"/>
      <c r="BR18" s="689"/>
      <c r="BS18" s="689"/>
      <c r="BT18" s="689"/>
      <c r="BU18" s="689"/>
      <c r="BV18" s="689"/>
      <c r="BW18" s="689"/>
      <c r="BX18" s="689"/>
      <c r="BY18" s="689"/>
      <c r="BZ18" s="689"/>
      <c r="CA18" s="689"/>
      <c r="CB18" s="689"/>
      <c r="CC18" s="689"/>
      <c r="CD18" s="689"/>
      <c r="CE18" s="689"/>
      <c r="CF18" s="689"/>
      <c r="CG18" s="689"/>
      <c r="CH18" s="689"/>
      <c r="CI18" s="689"/>
    </row>
    <row r="19" spans="1:87" ht="15.75" thickBot="1" x14ac:dyDescent="0.3">
      <c r="A19" s="1014"/>
      <c r="B19" s="1014"/>
      <c r="C19" s="1014"/>
      <c r="D19" s="1014"/>
      <c r="E19" s="1014"/>
      <c r="F19" s="1014"/>
      <c r="G19" s="1014"/>
      <c r="H19" s="1014"/>
      <c r="I19" s="1014"/>
      <c r="J19" s="1014"/>
      <c r="AK19" s="689"/>
      <c r="AL19" s="689"/>
      <c r="AM19" s="689"/>
      <c r="AN19" s="689"/>
      <c r="AO19" s="689"/>
      <c r="AP19" s="689"/>
      <c r="AQ19" s="689"/>
      <c r="AR19" s="689"/>
      <c r="AS19" s="689"/>
      <c r="AT19" s="689"/>
      <c r="AU19" s="689"/>
      <c r="AV19" s="689"/>
      <c r="AW19" s="689"/>
      <c r="AX19" s="689"/>
      <c r="AY19" s="689"/>
      <c r="AZ19" s="689"/>
      <c r="BA19" s="689"/>
      <c r="BB19" s="689"/>
      <c r="BC19" s="689"/>
      <c r="BD19" s="689"/>
      <c r="BE19" s="689"/>
      <c r="BF19" s="689"/>
      <c r="BG19" s="689"/>
      <c r="BH19" s="689"/>
      <c r="BI19" s="689"/>
      <c r="BJ19" s="689"/>
      <c r="BK19" s="689"/>
      <c r="BL19" s="689"/>
      <c r="BM19" s="689"/>
      <c r="BN19" s="689"/>
      <c r="BO19" s="689"/>
      <c r="BP19" s="689"/>
      <c r="BQ19" s="689"/>
      <c r="BR19" s="689"/>
      <c r="BS19" s="689"/>
      <c r="BT19" s="689"/>
      <c r="BU19" s="689"/>
      <c r="BV19" s="689"/>
      <c r="BW19" s="689"/>
      <c r="BX19" s="689"/>
      <c r="BY19" s="689"/>
      <c r="BZ19" s="689"/>
      <c r="CA19" s="689"/>
      <c r="CB19" s="689"/>
      <c r="CC19" s="689"/>
      <c r="CD19" s="689"/>
      <c r="CE19" s="689"/>
      <c r="CF19" s="689"/>
      <c r="CG19" s="689"/>
      <c r="CH19" s="689"/>
      <c r="CI19" s="689"/>
    </row>
    <row r="20" spans="1:87" ht="39" x14ac:dyDescent="0.3">
      <c r="A20" s="670">
        <v>9</v>
      </c>
      <c r="B20" s="671" t="s">
        <v>562</v>
      </c>
      <c r="C20" s="672">
        <v>25198.264899999998</v>
      </c>
      <c r="D20" s="672">
        <v>48.097999999999999</v>
      </c>
      <c r="E20" s="672">
        <v>-18.768599999999999</v>
      </c>
      <c r="F20" s="672">
        <v>0.49930000000000002</v>
      </c>
      <c r="G20" s="672">
        <v>0.20530000000000001</v>
      </c>
      <c r="H20" s="672">
        <v>-7.6689999999999996</v>
      </c>
      <c r="I20" s="673">
        <v>0</v>
      </c>
      <c r="J20" s="707">
        <v>0</v>
      </c>
      <c r="AK20" s="689"/>
      <c r="AL20" s="689"/>
      <c r="AM20" s="689"/>
      <c r="AN20" s="689"/>
      <c r="AO20" s="689"/>
      <c r="AP20" s="689"/>
      <c r="AQ20" s="689"/>
      <c r="AR20" s="689"/>
      <c r="AS20" s="689"/>
      <c r="AT20" s="689"/>
      <c r="AU20" s="689"/>
      <c r="AV20" s="689"/>
      <c r="AW20" s="689"/>
      <c r="AX20" s="689"/>
      <c r="AY20" s="689"/>
      <c r="AZ20" s="689"/>
      <c r="BA20" s="689"/>
      <c r="BB20" s="689"/>
      <c r="BC20" s="689"/>
      <c r="BD20" s="689"/>
      <c r="BE20" s="689"/>
      <c r="BF20" s="689"/>
      <c r="BG20" s="689"/>
      <c r="BH20" s="689"/>
      <c r="BI20" s="689"/>
      <c r="BJ20" s="689"/>
      <c r="BK20" s="689"/>
      <c r="BL20" s="689"/>
      <c r="BM20" s="689"/>
      <c r="BN20" s="689"/>
      <c r="BO20" s="689"/>
      <c r="BP20" s="689"/>
      <c r="BQ20" s="689"/>
      <c r="BR20" s="689"/>
      <c r="BS20" s="689"/>
      <c r="BT20" s="689"/>
      <c r="BU20" s="689"/>
      <c r="BV20" s="689"/>
      <c r="BW20" s="689"/>
      <c r="BX20" s="689"/>
      <c r="BY20" s="689"/>
      <c r="BZ20" s="689"/>
      <c r="CA20" s="689"/>
      <c r="CB20" s="689"/>
      <c r="CC20" s="689"/>
      <c r="CD20" s="689"/>
      <c r="CE20" s="689"/>
      <c r="CF20" s="689"/>
      <c r="CG20" s="689"/>
      <c r="CH20" s="689"/>
      <c r="CI20" s="689"/>
    </row>
    <row r="21" spans="1:87" ht="20.25" thickBot="1" x14ac:dyDescent="0.35">
      <c r="A21" s="676">
        <v>10</v>
      </c>
      <c r="B21" s="677" t="s">
        <v>224</v>
      </c>
      <c r="C21" s="678"/>
      <c r="D21" s="678">
        <f>D20/C20*100</f>
        <v>0.19087822193662232</v>
      </c>
      <c r="E21" s="679">
        <f>E20/D20*100</f>
        <v>-39.021580938916379</v>
      </c>
      <c r="F21" s="679">
        <f>F20/E20*100</f>
        <v>-2.6602943213665382</v>
      </c>
      <c r="G21" s="679">
        <f>G20/F20*100</f>
        <v>41.117564590426596</v>
      </c>
      <c r="H21" s="678">
        <f>H20/G20*100</f>
        <v>-3735.5090112031171</v>
      </c>
      <c r="I21" s="680">
        <v>0</v>
      </c>
      <c r="J21" s="708">
        <v>0</v>
      </c>
      <c r="AK21" s="689"/>
      <c r="AL21" s="689"/>
      <c r="AM21" s="689"/>
      <c r="AN21" s="689"/>
      <c r="AO21" s="689"/>
      <c r="AP21" s="689"/>
      <c r="AQ21" s="689"/>
      <c r="AR21" s="689"/>
      <c r="AS21" s="689"/>
      <c r="AT21" s="689"/>
      <c r="AU21" s="689"/>
      <c r="AV21" s="689"/>
      <c r="AW21" s="689"/>
      <c r="AX21" s="689"/>
      <c r="AY21" s="689"/>
      <c r="AZ21" s="689"/>
      <c r="BA21" s="689"/>
      <c r="BB21" s="689"/>
      <c r="BC21" s="689"/>
      <c r="BD21" s="689"/>
      <c r="BE21" s="689"/>
      <c r="BF21" s="689"/>
      <c r="BG21" s="689"/>
      <c r="BH21" s="689"/>
      <c r="BI21" s="689"/>
      <c r="BJ21" s="689"/>
      <c r="BK21" s="689"/>
      <c r="BL21" s="689"/>
      <c r="BM21" s="689"/>
      <c r="BN21" s="689"/>
      <c r="BO21" s="689"/>
      <c r="BP21" s="689"/>
      <c r="BQ21" s="689"/>
      <c r="BR21" s="689"/>
      <c r="BS21" s="689"/>
      <c r="BT21" s="689"/>
      <c r="BU21" s="689"/>
      <c r="BV21" s="689"/>
      <c r="BW21" s="689"/>
      <c r="BX21" s="689"/>
      <c r="BY21" s="689"/>
      <c r="BZ21" s="689"/>
      <c r="CA21" s="689"/>
      <c r="CB21" s="689"/>
      <c r="CC21" s="689"/>
      <c r="CD21" s="689"/>
      <c r="CE21" s="689"/>
      <c r="CF21" s="689"/>
      <c r="CG21" s="689"/>
      <c r="CH21" s="689"/>
      <c r="CI21" s="689"/>
    </row>
    <row r="22" spans="1:87" ht="32.25" hidden="1" thickBot="1" x14ac:dyDescent="0.3">
      <c r="A22" s="681">
        <v>14</v>
      </c>
      <c r="B22" s="682" t="s">
        <v>225</v>
      </c>
      <c r="C22" s="683">
        <v>69</v>
      </c>
      <c r="D22" s="683"/>
      <c r="E22" s="684"/>
      <c r="F22" s="684"/>
      <c r="G22" s="684"/>
      <c r="H22" s="685"/>
      <c r="I22" s="686">
        <v>100</v>
      </c>
      <c r="J22" s="706">
        <f>(G21+H21+I21)/3</f>
        <v>-1231.4638155375635</v>
      </c>
      <c r="AK22" s="689"/>
      <c r="AL22" s="689"/>
      <c r="AM22" s="689"/>
      <c r="AN22" s="689"/>
      <c r="AO22" s="689"/>
      <c r="AP22" s="689"/>
      <c r="AQ22" s="689"/>
      <c r="AR22" s="689"/>
      <c r="AS22" s="689"/>
      <c r="AT22" s="689"/>
      <c r="AU22" s="689"/>
      <c r="AV22" s="689"/>
      <c r="AW22" s="689"/>
      <c r="AX22" s="689"/>
      <c r="AY22" s="689"/>
      <c r="AZ22" s="689"/>
      <c r="BA22" s="689"/>
      <c r="BB22" s="689"/>
      <c r="BC22" s="689"/>
      <c r="BD22" s="689"/>
      <c r="BE22" s="689"/>
      <c r="BF22" s="689"/>
      <c r="BG22" s="689"/>
      <c r="BH22" s="689"/>
      <c r="BI22" s="689"/>
      <c r="BJ22" s="689"/>
      <c r="BK22" s="689"/>
      <c r="BL22" s="689"/>
      <c r="BM22" s="689"/>
      <c r="BN22" s="689"/>
      <c r="BO22" s="689"/>
      <c r="BP22" s="689"/>
      <c r="BQ22" s="689"/>
      <c r="BR22" s="689"/>
      <c r="BS22" s="689"/>
      <c r="BT22" s="689"/>
      <c r="BU22" s="689"/>
      <c r="BV22" s="689"/>
      <c r="BW22" s="689"/>
      <c r="BX22" s="689"/>
      <c r="BY22" s="689"/>
      <c r="BZ22" s="689"/>
      <c r="CA22" s="689"/>
      <c r="CB22" s="689"/>
      <c r="CC22" s="689"/>
      <c r="CD22" s="689"/>
      <c r="CE22" s="689"/>
      <c r="CF22" s="689"/>
      <c r="CG22" s="689"/>
      <c r="CH22" s="689"/>
      <c r="CI22" s="689"/>
    </row>
    <row r="23" spans="1:87" ht="32.25" hidden="1" thickBot="1" x14ac:dyDescent="0.3">
      <c r="A23" s="681">
        <v>17</v>
      </c>
      <c r="B23" s="682" t="s">
        <v>225</v>
      </c>
      <c r="C23" s="683">
        <v>69</v>
      </c>
      <c r="D23" s="683"/>
      <c r="E23" s="684"/>
      <c r="F23" s="684"/>
      <c r="G23" s="684"/>
      <c r="H23" s="685"/>
      <c r="I23" s="686">
        <v>100</v>
      </c>
      <c r="J23" s="687" t="e">
        <f>(#REF!+#REF!+#REF!)/3</f>
        <v>#REF!</v>
      </c>
      <c r="AK23" s="689"/>
      <c r="AL23" s="689"/>
      <c r="AM23" s="689"/>
      <c r="AN23" s="689"/>
      <c r="AO23" s="689"/>
      <c r="AP23" s="689"/>
      <c r="AQ23" s="689"/>
      <c r="AR23" s="689"/>
      <c r="AS23" s="689"/>
      <c r="AT23" s="689"/>
      <c r="AU23" s="689"/>
      <c r="AV23" s="689"/>
      <c r="AW23" s="689"/>
      <c r="AX23" s="689"/>
      <c r="AY23" s="689"/>
      <c r="AZ23" s="689"/>
      <c r="BA23" s="689"/>
      <c r="BB23" s="689"/>
      <c r="BC23" s="689"/>
      <c r="BD23" s="689"/>
      <c r="BE23" s="689"/>
      <c r="BF23" s="689"/>
      <c r="BG23" s="689"/>
      <c r="BH23" s="689"/>
      <c r="BI23" s="689"/>
      <c r="BJ23" s="689"/>
      <c r="BK23" s="689"/>
      <c r="BL23" s="689"/>
      <c r="BM23" s="689"/>
      <c r="BN23" s="689"/>
      <c r="BO23" s="689"/>
      <c r="BP23" s="689"/>
      <c r="BQ23" s="689"/>
      <c r="BR23" s="689"/>
      <c r="BS23" s="689"/>
      <c r="BT23" s="689"/>
      <c r="BU23" s="689"/>
      <c r="BV23" s="689"/>
      <c r="BW23" s="689"/>
      <c r="BX23" s="689"/>
      <c r="BY23" s="689"/>
      <c r="BZ23" s="689"/>
      <c r="CA23" s="689"/>
      <c r="CB23" s="689"/>
      <c r="CC23" s="689"/>
      <c r="CD23" s="689"/>
      <c r="CE23" s="689"/>
      <c r="CF23" s="689"/>
      <c r="CG23" s="689"/>
      <c r="CH23" s="689"/>
      <c r="CI23" s="689"/>
    </row>
    <row r="24" spans="1:87" ht="15.75" thickBot="1" x14ac:dyDescent="0.3">
      <c r="A24" s="1014"/>
      <c r="B24" s="1014"/>
      <c r="C24" s="1014"/>
      <c r="D24" s="1014"/>
      <c r="E24" s="1014"/>
      <c r="F24" s="1014"/>
      <c r="G24" s="1014"/>
      <c r="H24" s="1014"/>
      <c r="I24" s="1014"/>
      <c r="J24" s="1014"/>
      <c r="AK24" s="689"/>
      <c r="AL24" s="689"/>
      <c r="AM24" s="689"/>
      <c r="AN24" s="689"/>
      <c r="AO24" s="689"/>
      <c r="AP24" s="689"/>
      <c r="AQ24" s="689"/>
      <c r="AR24" s="689"/>
      <c r="AS24" s="689"/>
      <c r="AT24" s="689"/>
      <c r="AU24" s="689"/>
      <c r="AV24" s="689"/>
      <c r="AW24" s="689"/>
      <c r="AX24" s="689"/>
      <c r="AY24" s="689"/>
      <c r="AZ24" s="689"/>
      <c r="BA24" s="689"/>
      <c r="BB24" s="689"/>
      <c r="BC24" s="689"/>
      <c r="BD24" s="689"/>
      <c r="BE24" s="689"/>
      <c r="BF24" s="689"/>
      <c r="BG24" s="689"/>
      <c r="BH24" s="689"/>
      <c r="BI24" s="689"/>
      <c r="BJ24" s="689"/>
      <c r="BK24" s="689"/>
      <c r="BL24" s="689"/>
      <c r="BM24" s="689"/>
      <c r="BN24" s="689"/>
      <c r="BO24" s="689"/>
      <c r="BP24" s="689"/>
      <c r="BQ24" s="689"/>
      <c r="BR24" s="689"/>
      <c r="BS24" s="689"/>
      <c r="BT24" s="689"/>
      <c r="BU24" s="689"/>
      <c r="BV24" s="689"/>
      <c r="BW24" s="689"/>
      <c r="BX24" s="689"/>
      <c r="BY24" s="689"/>
      <c r="BZ24" s="689"/>
      <c r="CA24" s="689"/>
      <c r="CB24" s="689"/>
      <c r="CC24" s="689"/>
      <c r="CD24" s="689"/>
      <c r="CE24" s="689"/>
      <c r="CF24" s="689"/>
      <c r="CG24" s="689"/>
      <c r="CH24" s="689"/>
      <c r="CI24" s="689"/>
    </row>
    <row r="25" spans="1:87" ht="49.7" customHeight="1" x14ac:dyDescent="0.3">
      <c r="A25" s="670">
        <v>11</v>
      </c>
      <c r="B25" s="671" t="s">
        <v>563</v>
      </c>
      <c r="C25" s="672">
        <v>0</v>
      </c>
      <c r="D25" s="672">
        <v>0</v>
      </c>
      <c r="E25" s="672">
        <v>0</v>
      </c>
      <c r="F25" s="672">
        <v>0</v>
      </c>
      <c r="G25" s="672">
        <v>0</v>
      </c>
      <c r="H25" s="672">
        <v>0</v>
      </c>
      <c r="I25" s="673">
        <v>0</v>
      </c>
      <c r="J25" s="707">
        <v>0</v>
      </c>
      <c r="AK25" s="689"/>
      <c r="AL25" s="689"/>
      <c r="AM25" s="689"/>
      <c r="AN25" s="689"/>
      <c r="AO25" s="689"/>
      <c r="AP25" s="689"/>
      <c r="AQ25" s="689"/>
      <c r="AR25" s="689"/>
      <c r="AS25" s="689"/>
      <c r="AT25" s="689"/>
      <c r="AU25" s="689"/>
      <c r="AV25" s="689"/>
      <c r="AW25" s="689"/>
      <c r="AX25" s="689"/>
      <c r="AY25" s="689"/>
      <c r="AZ25" s="689"/>
      <c r="BA25" s="689"/>
      <c r="BB25" s="689"/>
      <c r="BC25" s="689"/>
      <c r="BD25" s="689"/>
      <c r="BE25" s="689"/>
      <c r="BF25" s="689"/>
      <c r="BG25" s="689"/>
      <c r="BH25" s="690"/>
      <c r="BI25" s="689"/>
      <c r="BJ25" s="689"/>
      <c r="BK25" s="689"/>
      <c r="BL25" s="689"/>
      <c r="BM25" s="689"/>
      <c r="BN25" s="689"/>
      <c r="BO25" s="689"/>
      <c r="BP25" s="689"/>
      <c r="BQ25" s="689"/>
      <c r="BR25" s="689"/>
      <c r="BS25" s="689"/>
      <c r="BT25" s="689"/>
      <c r="BU25" s="689"/>
      <c r="BV25" s="689"/>
      <c r="BW25" s="689"/>
      <c r="BX25" s="689"/>
      <c r="BY25" s="689"/>
      <c r="BZ25" s="689"/>
      <c r="CA25" s="689"/>
      <c r="CB25" s="689"/>
      <c r="CC25" s="689"/>
      <c r="CD25" s="689"/>
      <c r="CE25" s="689"/>
      <c r="CF25" s="689"/>
      <c r="CG25" s="689"/>
      <c r="CH25" s="689"/>
      <c r="CI25" s="689"/>
    </row>
    <row r="26" spans="1:87" ht="20.25" thickBot="1" x14ac:dyDescent="0.35">
      <c r="A26" s="676">
        <v>12</v>
      </c>
      <c r="B26" s="677" t="s">
        <v>224</v>
      </c>
      <c r="C26" s="678"/>
      <c r="D26" s="678">
        <v>0</v>
      </c>
      <c r="E26" s="678">
        <v>0</v>
      </c>
      <c r="F26" s="678">
        <v>0</v>
      </c>
      <c r="G26" s="678">
        <v>0</v>
      </c>
      <c r="H26" s="678">
        <v>0</v>
      </c>
      <c r="I26" s="678">
        <v>0</v>
      </c>
      <c r="J26" s="708">
        <v>0</v>
      </c>
      <c r="AK26" s="689"/>
      <c r="AL26" s="689"/>
      <c r="AM26" s="689"/>
      <c r="AN26" s="689"/>
      <c r="AO26" s="689"/>
      <c r="AP26" s="689"/>
      <c r="AQ26" s="689"/>
      <c r="AR26" s="689"/>
      <c r="AS26" s="689"/>
      <c r="AT26" s="689"/>
      <c r="AU26" s="689"/>
      <c r="AV26" s="689"/>
      <c r="AW26" s="689"/>
      <c r="AX26" s="689"/>
      <c r="AY26" s="689"/>
      <c r="AZ26" s="689"/>
      <c r="BA26" s="689"/>
      <c r="BB26" s="689"/>
      <c r="BC26" s="689"/>
      <c r="BD26" s="689"/>
      <c r="BE26" s="689"/>
      <c r="BF26" s="689"/>
      <c r="BG26" s="689"/>
      <c r="BH26" s="689"/>
      <c r="BI26" s="689"/>
      <c r="BJ26" s="689"/>
      <c r="BK26" s="689"/>
      <c r="BL26" s="689"/>
      <c r="BM26" s="689"/>
      <c r="BN26" s="689"/>
      <c r="BO26" s="689"/>
      <c r="BP26" s="689"/>
      <c r="BQ26" s="689"/>
      <c r="BR26" s="689"/>
      <c r="BS26" s="689"/>
      <c r="BT26" s="689"/>
      <c r="BU26" s="689"/>
      <c r="BV26" s="689"/>
      <c r="BW26" s="689"/>
      <c r="BX26" s="689"/>
      <c r="BY26" s="689"/>
      <c r="BZ26" s="689"/>
      <c r="CA26" s="689"/>
      <c r="CB26" s="689"/>
      <c r="CC26" s="689"/>
      <c r="CD26" s="689"/>
      <c r="CE26" s="689"/>
      <c r="CF26" s="689"/>
      <c r="CG26" s="689"/>
      <c r="CH26" s="689"/>
      <c r="CI26" s="689"/>
    </row>
    <row r="27" spans="1:87" ht="32.25" hidden="1" thickBot="1" x14ac:dyDescent="0.3">
      <c r="A27" s="681">
        <v>20</v>
      </c>
      <c r="B27" s="682" t="s">
        <v>225</v>
      </c>
      <c r="C27" s="683">
        <v>69</v>
      </c>
      <c r="D27" s="683"/>
      <c r="E27" s="684"/>
      <c r="F27" s="684"/>
      <c r="G27" s="684"/>
      <c r="H27" s="685"/>
      <c r="I27" s="686">
        <v>100</v>
      </c>
      <c r="J27" s="706">
        <f>(G26+H26+I26)/3</f>
        <v>0</v>
      </c>
      <c r="AK27" s="689"/>
      <c r="AL27" s="689"/>
      <c r="AM27" s="689"/>
      <c r="AN27" s="689"/>
      <c r="AO27" s="689"/>
      <c r="AP27" s="689"/>
      <c r="AQ27" s="689"/>
      <c r="AR27" s="689"/>
      <c r="AS27" s="689"/>
      <c r="AT27" s="689"/>
      <c r="AU27" s="689"/>
      <c r="AV27" s="689"/>
      <c r="AW27" s="689"/>
      <c r="AX27" s="689"/>
      <c r="AY27" s="689"/>
      <c r="AZ27" s="689"/>
      <c r="BA27" s="689"/>
      <c r="BB27" s="689"/>
      <c r="BC27" s="689"/>
      <c r="BD27" s="689"/>
      <c r="BE27" s="689"/>
      <c r="BF27" s="689"/>
      <c r="BG27" s="689"/>
      <c r="BH27" s="689"/>
      <c r="BI27" s="689"/>
      <c r="BJ27" s="689"/>
      <c r="BK27" s="689"/>
      <c r="BL27" s="689"/>
      <c r="BM27" s="689"/>
      <c r="BN27" s="689"/>
      <c r="BO27" s="689"/>
      <c r="BP27" s="689"/>
      <c r="BQ27" s="689"/>
      <c r="BR27" s="689"/>
      <c r="BS27" s="689"/>
      <c r="BT27" s="689"/>
      <c r="BU27" s="689"/>
      <c r="BV27" s="689"/>
      <c r="BW27" s="689"/>
      <c r="BX27" s="689"/>
      <c r="BY27" s="689"/>
      <c r="BZ27" s="689"/>
      <c r="CA27" s="689"/>
      <c r="CB27" s="689"/>
      <c r="CC27" s="689"/>
      <c r="CD27" s="689"/>
      <c r="CE27" s="689"/>
      <c r="CF27" s="689"/>
      <c r="CG27" s="689"/>
      <c r="CH27" s="689"/>
      <c r="CI27" s="689"/>
    </row>
    <row r="28" spans="1:87" ht="15.75" thickBot="1" x14ac:dyDescent="0.3">
      <c r="A28" s="1014"/>
      <c r="B28" s="1014"/>
      <c r="C28" s="1014"/>
      <c r="D28" s="1014"/>
      <c r="E28" s="1014"/>
      <c r="F28" s="1014"/>
      <c r="G28" s="1014"/>
      <c r="H28" s="1014"/>
      <c r="I28" s="1014"/>
      <c r="J28" s="1014"/>
      <c r="AK28" s="689"/>
      <c r="AL28" s="689"/>
      <c r="AM28" s="689"/>
      <c r="AN28" s="689"/>
      <c r="AO28" s="689"/>
      <c r="AP28" s="689"/>
      <c r="AQ28" s="689"/>
      <c r="AR28" s="689"/>
      <c r="AS28" s="689"/>
      <c r="AT28" s="689"/>
      <c r="AU28" s="689"/>
      <c r="AV28" s="689"/>
      <c r="AW28" s="689"/>
      <c r="AX28" s="689"/>
      <c r="AY28" s="689"/>
      <c r="AZ28" s="689"/>
      <c r="BA28" s="689"/>
      <c r="BB28" s="689"/>
      <c r="BC28" s="689"/>
      <c r="BD28" s="689"/>
      <c r="BE28" s="689"/>
      <c r="BF28" s="689"/>
      <c r="BG28" s="689"/>
      <c r="BH28" s="689"/>
      <c r="BI28" s="689"/>
      <c r="BJ28" s="689"/>
      <c r="BK28" s="689"/>
      <c r="BL28" s="689"/>
      <c r="BM28" s="689"/>
      <c r="BN28" s="689"/>
      <c r="BO28" s="689"/>
      <c r="BP28" s="689"/>
      <c r="BQ28" s="689"/>
      <c r="BR28" s="689"/>
      <c r="BS28" s="689"/>
      <c r="BT28" s="689"/>
      <c r="BU28" s="689"/>
      <c r="BV28" s="689"/>
      <c r="BW28" s="689"/>
      <c r="BX28" s="689"/>
      <c r="BY28" s="689"/>
      <c r="BZ28" s="689"/>
      <c r="CA28" s="689"/>
      <c r="CB28" s="689"/>
      <c r="CC28" s="689"/>
      <c r="CD28" s="689"/>
      <c r="CE28" s="689"/>
      <c r="CF28" s="689"/>
      <c r="CG28" s="689"/>
      <c r="CH28" s="689"/>
      <c r="CI28" s="689"/>
    </row>
    <row r="29" spans="1:87" ht="39" x14ac:dyDescent="0.3">
      <c r="A29" s="670">
        <v>13</v>
      </c>
      <c r="B29" s="671" t="s">
        <v>592</v>
      </c>
      <c r="C29" s="691">
        <f>C8+C12+C16+C20+C25</f>
        <v>25390.477599999998</v>
      </c>
      <c r="D29" s="691">
        <f t="shared" ref="D29:J29" si="1">D8+D12+D16+D20+D25</f>
        <v>261.26170000000002</v>
      </c>
      <c r="E29" s="691">
        <f t="shared" si="1"/>
        <v>201.97750000000002</v>
      </c>
      <c r="F29" s="691">
        <f t="shared" si="1"/>
        <v>259.36259999999999</v>
      </c>
      <c r="G29" s="691">
        <f t="shared" si="1"/>
        <v>362.8913</v>
      </c>
      <c r="H29" s="691">
        <f t="shared" si="1"/>
        <v>705.00040000000001</v>
      </c>
      <c r="I29" s="691">
        <v>836.0915006753894</v>
      </c>
      <c r="J29" s="707">
        <f t="shared" si="1"/>
        <v>854</v>
      </c>
      <c r="AK29" s="689"/>
      <c r="AL29" s="689"/>
      <c r="AM29" s="689"/>
      <c r="AN29" s="689"/>
      <c r="AO29" s="689"/>
      <c r="AP29" s="689"/>
      <c r="AQ29" s="689"/>
      <c r="AR29" s="689"/>
      <c r="AS29" s="689"/>
      <c r="AT29" s="689"/>
      <c r="AU29" s="689"/>
      <c r="AV29" s="689"/>
      <c r="AW29" s="689"/>
      <c r="AX29" s="689"/>
      <c r="AY29" s="689"/>
      <c r="AZ29" s="689"/>
      <c r="BA29" s="689"/>
      <c r="BB29" s="689"/>
      <c r="BC29" s="689"/>
      <c r="BD29" s="689"/>
      <c r="BE29" s="689"/>
      <c r="BF29" s="689"/>
      <c r="BG29" s="689"/>
      <c r="BH29" s="689"/>
      <c r="BI29" s="689"/>
      <c r="BJ29" s="689"/>
      <c r="BK29" s="689"/>
      <c r="BL29" s="689"/>
      <c r="BM29" s="689"/>
      <c r="BN29" s="689"/>
      <c r="BO29" s="689"/>
      <c r="BP29" s="689"/>
      <c r="BQ29" s="689"/>
      <c r="BR29" s="689"/>
      <c r="BS29" s="689"/>
      <c r="BT29" s="689"/>
      <c r="BU29" s="689"/>
      <c r="BV29" s="689"/>
      <c r="BW29" s="689"/>
      <c r="BX29" s="689"/>
      <c r="BY29" s="689"/>
      <c r="BZ29" s="689"/>
      <c r="CA29" s="689"/>
      <c r="CB29" s="689"/>
      <c r="CC29" s="689"/>
      <c r="CD29" s="689"/>
      <c r="CE29" s="689"/>
      <c r="CF29" s="689"/>
      <c r="CG29" s="689"/>
      <c r="CH29" s="689"/>
      <c r="CI29" s="689"/>
    </row>
    <row r="30" spans="1:87" ht="20.25" thickBot="1" x14ac:dyDescent="0.35">
      <c r="A30" s="676">
        <v>14</v>
      </c>
      <c r="B30" s="677" t="s">
        <v>224</v>
      </c>
      <c r="C30" s="678"/>
      <c r="D30" s="678">
        <f>D29/C29*100</f>
        <v>1.0289751304244865</v>
      </c>
      <c r="E30" s="679">
        <f>E29/D29*100</f>
        <v>77.308499485381901</v>
      </c>
      <c r="F30" s="679">
        <f>F29/E29*100</f>
        <v>128.41163000829297</v>
      </c>
      <c r="G30" s="679">
        <f>G29/F29*100</f>
        <v>139.91658781952373</v>
      </c>
      <c r="H30" s="678">
        <f>H29/G29*100</f>
        <v>194.27316113668198</v>
      </c>
      <c r="I30" s="680">
        <v>118.59447181524854</v>
      </c>
      <c r="J30" s="708">
        <f>J29/I29*100</f>
        <v>102.14193055546484</v>
      </c>
      <c r="AK30" s="689"/>
      <c r="AL30" s="689"/>
      <c r="AM30" s="689"/>
      <c r="AN30" s="689"/>
      <c r="AO30" s="689"/>
      <c r="AP30" s="689"/>
      <c r="AQ30" s="689"/>
      <c r="AR30" s="689"/>
      <c r="AS30" s="689"/>
      <c r="AT30" s="689"/>
      <c r="AU30" s="689"/>
      <c r="AV30" s="689"/>
      <c r="AW30" s="689"/>
      <c r="AX30" s="689"/>
      <c r="AY30" s="689"/>
      <c r="AZ30" s="689"/>
      <c r="BA30" s="689"/>
      <c r="BB30" s="689"/>
      <c r="BC30" s="689"/>
      <c r="BD30" s="689"/>
      <c r="BE30" s="689"/>
      <c r="BF30" s="689"/>
      <c r="BG30" s="689"/>
      <c r="BH30" s="689"/>
      <c r="BI30" s="689"/>
      <c r="BJ30" s="689"/>
      <c r="BK30" s="689"/>
      <c r="BL30" s="689"/>
      <c r="BM30" s="689"/>
      <c r="BN30" s="689"/>
      <c r="BO30" s="689"/>
      <c r="BP30" s="689"/>
      <c r="BQ30" s="689"/>
      <c r="BR30" s="689"/>
      <c r="BS30" s="689"/>
      <c r="BT30" s="689"/>
      <c r="BU30" s="689"/>
      <c r="BV30" s="689"/>
      <c r="BW30" s="689"/>
      <c r="BX30" s="689"/>
      <c r="BY30" s="689"/>
      <c r="BZ30" s="689"/>
      <c r="CA30" s="689"/>
      <c r="CB30" s="689"/>
      <c r="CC30" s="689"/>
      <c r="CD30" s="689"/>
      <c r="CE30" s="689"/>
      <c r="CF30" s="689"/>
      <c r="CG30" s="689"/>
      <c r="CH30" s="689"/>
      <c r="CI30" s="689"/>
    </row>
    <row r="31" spans="1:87" ht="32.25" hidden="1" thickBot="1" x14ac:dyDescent="0.3">
      <c r="A31" s="681">
        <v>23</v>
      </c>
      <c r="B31" s="682" t="s">
        <v>225</v>
      </c>
      <c r="C31" s="683">
        <v>69</v>
      </c>
      <c r="D31" s="683"/>
      <c r="E31" s="684"/>
      <c r="F31" s="684"/>
      <c r="G31" s="684"/>
      <c r="H31" s="685"/>
      <c r="I31" s="686">
        <v>100</v>
      </c>
      <c r="J31" s="706">
        <f>(G30+H30+I30)/3</f>
        <v>150.92807359048473</v>
      </c>
      <c r="AK31" s="689"/>
      <c r="AL31" s="689"/>
      <c r="AM31" s="689"/>
      <c r="AN31" s="689"/>
      <c r="AO31" s="689"/>
      <c r="AP31" s="689"/>
      <c r="AQ31" s="689"/>
      <c r="AR31" s="689"/>
      <c r="AS31" s="689"/>
      <c r="AT31" s="689"/>
      <c r="AU31" s="689"/>
      <c r="AV31" s="689"/>
      <c r="AW31" s="689"/>
      <c r="AX31" s="689"/>
      <c r="AY31" s="689"/>
      <c r="AZ31" s="689"/>
      <c r="BA31" s="689"/>
      <c r="BB31" s="689"/>
      <c r="BC31" s="689"/>
      <c r="BD31" s="689"/>
      <c r="BE31" s="689"/>
      <c r="BF31" s="689"/>
      <c r="BG31" s="689"/>
      <c r="BH31" s="689"/>
      <c r="BI31" s="689"/>
      <c r="BJ31" s="689"/>
      <c r="BK31" s="689"/>
      <c r="BL31" s="689"/>
      <c r="BM31" s="689"/>
      <c r="BN31" s="689"/>
      <c r="BO31" s="689"/>
      <c r="BP31" s="689"/>
      <c r="BQ31" s="689"/>
      <c r="BR31" s="689"/>
      <c r="BS31" s="689"/>
      <c r="BT31" s="689"/>
      <c r="BU31" s="689"/>
      <c r="BV31" s="689"/>
      <c r="BW31" s="689"/>
      <c r="BX31" s="689"/>
      <c r="BY31" s="689"/>
      <c r="BZ31" s="689"/>
      <c r="CA31" s="689"/>
      <c r="CB31" s="689"/>
      <c r="CC31" s="689"/>
      <c r="CD31" s="689"/>
      <c r="CE31" s="689"/>
      <c r="CF31" s="689"/>
      <c r="CG31" s="689"/>
      <c r="CH31" s="689"/>
      <c r="CI31" s="689"/>
    </row>
    <row r="32" spans="1:87" x14ac:dyDescent="0.25">
      <c r="AK32" s="689"/>
      <c r="AL32" s="689"/>
      <c r="AM32" s="689"/>
      <c r="AN32" s="689"/>
      <c r="AO32" s="689"/>
      <c r="AP32" s="689"/>
      <c r="AQ32" s="689"/>
      <c r="AR32" s="689"/>
      <c r="AS32" s="689"/>
      <c r="AT32" s="689"/>
      <c r="AU32" s="689"/>
      <c r="AV32" s="689"/>
      <c r="AW32" s="689"/>
      <c r="AX32" s="689"/>
      <c r="AY32" s="689"/>
      <c r="AZ32" s="689"/>
      <c r="BA32" s="689"/>
      <c r="BB32" s="689"/>
      <c r="BC32" s="689"/>
      <c r="BD32" s="689"/>
      <c r="BE32" s="689"/>
      <c r="BF32" s="689"/>
      <c r="BG32" s="689"/>
      <c r="BH32" s="689"/>
      <c r="BI32" s="689"/>
      <c r="BJ32" s="689"/>
      <c r="BK32" s="689"/>
      <c r="BL32" s="689"/>
      <c r="BM32" s="689"/>
      <c r="BN32" s="689"/>
      <c r="BO32" s="689"/>
      <c r="BP32" s="689"/>
      <c r="BQ32" s="689"/>
      <c r="BR32" s="689"/>
      <c r="BS32" s="689"/>
      <c r="BT32" s="689"/>
      <c r="BU32" s="689"/>
      <c r="BV32" s="689"/>
      <c r="BW32" s="689"/>
      <c r="BX32" s="689"/>
      <c r="BY32" s="689"/>
      <c r="BZ32" s="689"/>
      <c r="CA32" s="689"/>
      <c r="CB32" s="689"/>
      <c r="CC32" s="689"/>
      <c r="CD32" s="689"/>
      <c r="CE32" s="689"/>
      <c r="CF32" s="689"/>
      <c r="CG32" s="689"/>
      <c r="CH32" s="689"/>
      <c r="CI32" s="689"/>
    </row>
    <row r="33" spans="2:87" x14ac:dyDescent="0.25">
      <c r="AK33" s="689"/>
      <c r="AL33" s="689"/>
      <c r="AM33" s="689"/>
      <c r="AN33" s="689"/>
      <c r="AO33" s="689"/>
      <c r="AP33" s="689"/>
      <c r="AQ33" s="689"/>
      <c r="AR33" s="689"/>
      <c r="AS33" s="689"/>
      <c r="AT33" s="689"/>
      <c r="AU33" s="689"/>
      <c r="AV33" s="689"/>
      <c r="AW33" s="689"/>
      <c r="AX33" s="689"/>
      <c r="AY33" s="689"/>
      <c r="AZ33" s="689"/>
      <c r="BA33" s="689"/>
      <c r="BB33" s="689"/>
      <c r="BC33" s="689"/>
      <c r="BD33" s="689"/>
      <c r="BE33" s="689"/>
      <c r="BF33" s="689"/>
      <c r="BG33" s="689"/>
      <c r="BH33" s="689"/>
      <c r="BI33" s="689"/>
      <c r="BJ33" s="689"/>
      <c r="BK33" s="689"/>
      <c r="BL33" s="689"/>
      <c r="BM33" s="689"/>
      <c r="BN33" s="689"/>
      <c r="BO33" s="689"/>
      <c r="BP33" s="689"/>
      <c r="BQ33" s="689"/>
      <c r="BR33" s="689"/>
      <c r="BS33" s="689"/>
      <c r="BT33" s="689"/>
      <c r="BU33" s="689"/>
      <c r="BV33" s="689"/>
      <c r="BW33" s="689"/>
      <c r="BX33" s="689"/>
      <c r="BY33" s="689"/>
      <c r="BZ33" s="689"/>
      <c r="CA33" s="689"/>
      <c r="CB33" s="689"/>
      <c r="CC33" s="689"/>
      <c r="CD33" s="689"/>
      <c r="CE33" s="689"/>
      <c r="CF33" s="689"/>
      <c r="CG33" s="689"/>
      <c r="CH33" s="689"/>
      <c r="CI33" s="689"/>
    </row>
    <row r="34" spans="2:87" x14ac:dyDescent="0.25">
      <c r="B34" s="689"/>
      <c r="AK34" s="689"/>
      <c r="AL34" s="689"/>
      <c r="AM34" s="689"/>
      <c r="AN34" s="689"/>
      <c r="AO34" s="689"/>
      <c r="AP34" s="689"/>
      <c r="AQ34" s="689"/>
      <c r="AR34" s="689"/>
      <c r="AS34" s="689"/>
      <c r="AT34" s="689"/>
      <c r="AU34" s="689"/>
      <c r="AV34" s="689"/>
      <c r="AW34" s="689"/>
      <c r="AX34" s="689"/>
      <c r="AY34" s="689"/>
      <c r="AZ34" s="689"/>
      <c r="BA34" s="689"/>
      <c r="BB34" s="689"/>
      <c r="BC34" s="689"/>
      <c r="BD34" s="689"/>
      <c r="BE34" s="689"/>
      <c r="BF34" s="689"/>
      <c r="BG34" s="689"/>
      <c r="BH34" s="689"/>
      <c r="BI34" s="689"/>
      <c r="BJ34" s="689"/>
      <c r="BK34" s="689"/>
      <c r="BL34" s="689"/>
      <c r="BM34" s="689"/>
      <c r="BN34" s="689"/>
      <c r="BO34" s="689"/>
      <c r="BP34" s="689"/>
      <c r="BQ34" s="689"/>
      <c r="BR34" s="689"/>
      <c r="BS34" s="689"/>
      <c r="BT34" s="689"/>
      <c r="BU34" s="689"/>
      <c r="BV34" s="689"/>
      <c r="BW34" s="689"/>
      <c r="BX34" s="689"/>
      <c r="BY34" s="689"/>
      <c r="BZ34" s="689"/>
      <c r="CA34" s="689"/>
      <c r="CB34" s="689"/>
      <c r="CC34" s="689"/>
      <c r="CD34" s="689"/>
      <c r="CE34" s="689"/>
      <c r="CF34" s="689"/>
      <c r="CG34" s="689"/>
      <c r="CH34" s="689"/>
      <c r="CI34" s="689"/>
    </row>
    <row r="35" spans="2:87" x14ac:dyDescent="0.25">
      <c r="AK35" s="689"/>
      <c r="AL35" s="689"/>
      <c r="AM35" s="689"/>
      <c r="AN35" s="689"/>
      <c r="AO35" s="689"/>
      <c r="AP35" s="689"/>
      <c r="AQ35" s="689"/>
      <c r="AR35" s="689"/>
      <c r="AS35" s="689"/>
      <c r="AT35" s="689"/>
      <c r="AU35" s="689"/>
      <c r="AV35" s="689"/>
      <c r="AW35" s="689"/>
      <c r="AX35" s="689"/>
      <c r="AY35" s="689"/>
      <c r="AZ35" s="689"/>
      <c r="BA35" s="689"/>
      <c r="BB35" s="689"/>
      <c r="BC35" s="689"/>
      <c r="BD35" s="689"/>
      <c r="BE35" s="689"/>
      <c r="BF35" s="689"/>
      <c r="BG35" s="689"/>
      <c r="BH35" s="689"/>
      <c r="BI35" s="689"/>
      <c r="BJ35" s="689"/>
      <c r="BK35" s="689"/>
      <c r="BL35" s="689"/>
      <c r="BM35" s="689"/>
      <c r="BN35" s="689"/>
      <c r="BO35" s="689"/>
      <c r="BP35" s="689"/>
      <c r="BQ35" s="689"/>
      <c r="BR35" s="689"/>
      <c r="BS35" s="689"/>
      <c r="BT35" s="689"/>
      <c r="BU35" s="689"/>
      <c r="BV35" s="689"/>
      <c r="BW35" s="689"/>
      <c r="BX35" s="689"/>
      <c r="BY35" s="689"/>
      <c r="BZ35" s="689"/>
      <c r="CA35" s="689"/>
      <c r="CB35" s="689"/>
      <c r="CC35" s="689"/>
      <c r="CD35" s="689"/>
      <c r="CE35" s="689"/>
      <c r="CF35" s="689"/>
      <c r="CG35" s="689"/>
      <c r="CH35" s="689"/>
      <c r="CI35" s="689"/>
    </row>
    <row r="36" spans="2:87" x14ac:dyDescent="0.25">
      <c r="AK36" s="689"/>
      <c r="AL36" s="689"/>
      <c r="AM36" s="689"/>
      <c r="AN36" s="689"/>
      <c r="AO36" s="689"/>
      <c r="AP36" s="689"/>
      <c r="AQ36" s="689"/>
      <c r="AR36" s="689"/>
      <c r="AS36" s="689"/>
      <c r="AT36" s="689"/>
      <c r="AU36" s="689"/>
      <c r="AV36" s="689"/>
      <c r="AW36" s="689"/>
      <c r="AX36" s="689"/>
      <c r="AY36" s="689"/>
      <c r="AZ36" s="689"/>
      <c r="BA36" s="689"/>
      <c r="BB36" s="689"/>
      <c r="BC36" s="689"/>
      <c r="BD36" s="689"/>
      <c r="BE36" s="689"/>
      <c r="BF36" s="689"/>
      <c r="BG36" s="689"/>
      <c r="BH36" s="689"/>
      <c r="BI36" s="689"/>
      <c r="BJ36" s="689"/>
      <c r="BK36" s="689"/>
      <c r="BL36" s="689"/>
      <c r="BM36" s="689"/>
      <c r="BN36" s="689"/>
      <c r="BO36" s="689"/>
      <c r="BP36" s="689"/>
      <c r="BQ36" s="689"/>
      <c r="BR36" s="689"/>
      <c r="BS36" s="689"/>
      <c r="BT36" s="689"/>
      <c r="BU36" s="689"/>
      <c r="BV36" s="689"/>
      <c r="BW36" s="689"/>
      <c r="BX36" s="689"/>
      <c r="BY36" s="689"/>
      <c r="BZ36" s="689"/>
      <c r="CA36" s="689"/>
      <c r="CB36" s="689"/>
      <c r="CC36" s="689"/>
      <c r="CD36" s="689"/>
      <c r="CE36" s="689"/>
      <c r="CF36" s="689"/>
      <c r="CG36" s="689"/>
      <c r="CH36" s="689"/>
      <c r="CI36" s="689"/>
    </row>
    <row r="37" spans="2:87" x14ac:dyDescent="0.25">
      <c r="AK37" s="689"/>
      <c r="AL37" s="689"/>
      <c r="AM37" s="689"/>
      <c r="AN37" s="689"/>
      <c r="AO37" s="689"/>
      <c r="AP37" s="689"/>
      <c r="AQ37" s="689"/>
      <c r="AR37" s="689"/>
      <c r="AS37" s="689"/>
      <c r="AT37" s="689"/>
      <c r="AU37" s="689"/>
      <c r="AV37" s="689"/>
      <c r="AW37" s="689"/>
      <c r="AX37" s="689"/>
      <c r="AY37" s="689"/>
      <c r="AZ37" s="689"/>
      <c r="BA37" s="689"/>
      <c r="BB37" s="689"/>
      <c r="BC37" s="689"/>
      <c r="BD37" s="689"/>
      <c r="BE37" s="689"/>
      <c r="BF37" s="689"/>
      <c r="BG37" s="689"/>
      <c r="BH37" s="689"/>
      <c r="BI37" s="689"/>
      <c r="BJ37" s="689"/>
      <c r="BK37" s="689"/>
      <c r="BL37" s="689"/>
      <c r="BM37" s="689"/>
      <c r="BN37" s="689"/>
      <c r="BO37" s="689"/>
      <c r="BP37" s="689"/>
      <c r="BQ37" s="689"/>
      <c r="BR37" s="689"/>
      <c r="BS37" s="689"/>
      <c r="BT37" s="689"/>
      <c r="BU37" s="689"/>
      <c r="BV37" s="689"/>
      <c r="BW37" s="689"/>
      <c r="BX37" s="689"/>
      <c r="BY37" s="689"/>
      <c r="BZ37" s="689"/>
      <c r="CA37" s="689"/>
      <c r="CB37" s="689"/>
      <c r="CC37" s="689"/>
      <c r="CD37" s="689"/>
      <c r="CE37" s="689"/>
      <c r="CF37" s="689"/>
      <c r="CG37" s="689"/>
      <c r="CH37" s="689"/>
      <c r="CI37" s="689"/>
    </row>
    <row r="38" spans="2:87" x14ac:dyDescent="0.25">
      <c r="AK38" s="689"/>
      <c r="AL38" s="689"/>
      <c r="AM38" s="689"/>
      <c r="AN38" s="689"/>
      <c r="AO38" s="689"/>
      <c r="AP38" s="689"/>
      <c r="AQ38" s="689"/>
      <c r="AR38" s="689"/>
      <c r="AS38" s="689"/>
      <c r="AT38" s="689"/>
      <c r="AU38" s="689"/>
      <c r="AV38" s="689"/>
      <c r="AW38" s="689"/>
      <c r="AX38" s="689"/>
      <c r="AY38" s="689"/>
      <c r="AZ38" s="689"/>
      <c r="BA38" s="689"/>
      <c r="BB38" s="689"/>
      <c r="BC38" s="689"/>
      <c r="BD38" s="689"/>
      <c r="BE38" s="689"/>
      <c r="BF38" s="689"/>
      <c r="BG38" s="689"/>
      <c r="BH38" s="689"/>
      <c r="BI38" s="689"/>
      <c r="BJ38" s="689"/>
      <c r="BK38" s="689"/>
      <c r="BL38" s="689"/>
      <c r="BM38" s="689"/>
      <c r="BN38" s="689"/>
      <c r="BO38" s="689"/>
      <c r="BP38" s="689"/>
      <c r="BQ38" s="689"/>
      <c r="BR38" s="689"/>
      <c r="BS38" s="689"/>
      <c r="BT38" s="689"/>
      <c r="BU38" s="689"/>
      <c r="BV38" s="689"/>
      <c r="BW38" s="689"/>
      <c r="BX38" s="689"/>
      <c r="BY38" s="689"/>
      <c r="BZ38" s="689"/>
      <c r="CA38" s="689"/>
      <c r="CB38" s="689"/>
      <c r="CC38" s="689"/>
      <c r="CD38" s="689"/>
      <c r="CE38" s="689"/>
      <c r="CF38" s="689"/>
      <c r="CG38" s="689"/>
      <c r="CH38" s="689"/>
      <c r="CI38" s="689"/>
    </row>
    <row r="39" spans="2:87" x14ac:dyDescent="0.25">
      <c r="AK39" s="689"/>
      <c r="AL39" s="689"/>
      <c r="AM39" s="689"/>
      <c r="AN39" s="689"/>
      <c r="AO39" s="689"/>
      <c r="AP39" s="689"/>
      <c r="AQ39" s="689"/>
      <c r="AR39" s="689"/>
      <c r="AS39" s="689"/>
      <c r="AT39" s="689"/>
      <c r="AU39" s="689"/>
      <c r="AV39" s="689"/>
      <c r="AW39" s="689"/>
      <c r="AX39" s="689"/>
      <c r="AY39" s="689"/>
      <c r="AZ39" s="689"/>
      <c r="BA39" s="689"/>
      <c r="BB39" s="689"/>
      <c r="BC39" s="689"/>
      <c r="BD39" s="689"/>
      <c r="BE39" s="689"/>
      <c r="BF39" s="689"/>
      <c r="BG39" s="689"/>
      <c r="BH39" s="689"/>
      <c r="BI39" s="689"/>
      <c r="BJ39" s="689"/>
      <c r="BK39" s="689"/>
      <c r="BL39" s="689"/>
      <c r="BM39" s="689"/>
      <c r="BN39" s="689"/>
      <c r="BO39" s="689"/>
      <c r="BP39" s="689"/>
      <c r="BQ39" s="689"/>
      <c r="BR39" s="689"/>
      <c r="BS39" s="689"/>
      <c r="BT39" s="689"/>
      <c r="BU39" s="689"/>
      <c r="BV39" s="689"/>
      <c r="BW39" s="689"/>
      <c r="BX39" s="689"/>
      <c r="BY39" s="689"/>
      <c r="BZ39" s="689"/>
      <c r="CA39" s="689"/>
      <c r="CB39" s="689"/>
      <c r="CC39" s="689"/>
      <c r="CD39" s="689"/>
      <c r="CE39" s="689"/>
      <c r="CF39" s="689"/>
      <c r="CG39" s="689"/>
      <c r="CH39" s="689"/>
      <c r="CI39" s="689"/>
    </row>
    <row r="40" spans="2:87" x14ac:dyDescent="0.25">
      <c r="AK40" s="689"/>
      <c r="AL40" s="689"/>
      <c r="AM40" s="689"/>
      <c r="AN40" s="689"/>
      <c r="AO40" s="689"/>
      <c r="AP40" s="689"/>
      <c r="AQ40" s="689"/>
      <c r="AR40" s="689"/>
      <c r="AS40" s="689"/>
      <c r="AT40" s="689"/>
      <c r="AU40" s="689"/>
      <c r="AV40" s="689"/>
      <c r="AW40" s="689"/>
      <c r="AX40" s="689"/>
      <c r="AY40" s="689"/>
      <c r="AZ40" s="689"/>
      <c r="BA40" s="689"/>
      <c r="BB40" s="689"/>
      <c r="BC40" s="689"/>
      <c r="BD40" s="689"/>
      <c r="BE40" s="689"/>
      <c r="BF40" s="689"/>
      <c r="BG40" s="689"/>
      <c r="BH40" s="689"/>
      <c r="BI40" s="689"/>
      <c r="BJ40" s="689"/>
      <c r="BK40" s="689"/>
      <c r="BL40" s="689"/>
      <c r="BM40" s="689"/>
      <c r="BN40" s="689"/>
      <c r="BO40" s="689"/>
      <c r="BP40" s="689"/>
      <c r="BQ40" s="689"/>
      <c r="BR40" s="689"/>
      <c r="BS40" s="689"/>
      <c r="BT40" s="689"/>
      <c r="BU40" s="689"/>
      <c r="BV40" s="689"/>
      <c r="BW40" s="689"/>
      <c r="BX40" s="689"/>
      <c r="BY40" s="689"/>
      <c r="BZ40" s="689"/>
      <c r="CA40" s="689"/>
      <c r="CB40" s="689"/>
      <c r="CC40" s="689"/>
      <c r="CD40" s="689"/>
      <c r="CE40" s="689"/>
      <c r="CF40" s="689"/>
      <c r="CG40" s="689"/>
      <c r="CH40" s="689"/>
      <c r="CI40" s="689"/>
    </row>
    <row r="41" spans="2:87" x14ac:dyDescent="0.25">
      <c r="AK41" s="689"/>
      <c r="AL41" s="689"/>
      <c r="AM41" s="689"/>
      <c r="AN41" s="689"/>
      <c r="AO41" s="689"/>
      <c r="AP41" s="689"/>
      <c r="AQ41" s="689"/>
      <c r="AR41" s="689"/>
      <c r="AS41" s="689"/>
      <c r="AT41" s="689"/>
      <c r="AU41" s="689"/>
      <c r="AV41" s="689"/>
      <c r="AW41" s="689"/>
      <c r="AX41" s="689"/>
      <c r="AY41" s="689"/>
      <c r="AZ41" s="689"/>
      <c r="BA41" s="689"/>
      <c r="BB41" s="689"/>
      <c r="BC41" s="689"/>
      <c r="BD41" s="689"/>
      <c r="BE41" s="689"/>
      <c r="BF41" s="689"/>
      <c r="BG41" s="689"/>
      <c r="BH41" s="689"/>
      <c r="BI41" s="689"/>
      <c r="BJ41" s="689"/>
      <c r="BK41" s="689"/>
      <c r="BL41" s="689"/>
      <c r="BM41" s="689"/>
      <c r="BN41" s="689"/>
      <c r="BO41" s="689"/>
      <c r="BP41" s="689"/>
      <c r="BQ41" s="689"/>
      <c r="BR41" s="689"/>
      <c r="BS41" s="689"/>
      <c r="BT41" s="689"/>
      <c r="BU41" s="689"/>
      <c r="BV41" s="689"/>
      <c r="BW41" s="689"/>
      <c r="BX41" s="689"/>
      <c r="BY41" s="689"/>
      <c r="BZ41" s="689"/>
      <c r="CA41" s="689"/>
      <c r="CB41" s="689"/>
      <c r="CC41" s="689"/>
      <c r="CD41" s="689"/>
      <c r="CE41" s="689"/>
      <c r="CF41" s="689"/>
      <c r="CG41" s="689"/>
      <c r="CH41" s="689"/>
      <c r="CI41" s="689"/>
    </row>
    <row r="42" spans="2:87" x14ac:dyDescent="0.25">
      <c r="AK42" s="689"/>
      <c r="AL42" s="689"/>
      <c r="AM42" s="689"/>
      <c r="AN42" s="689"/>
      <c r="AO42" s="689"/>
      <c r="AP42" s="689"/>
      <c r="AQ42" s="689"/>
      <c r="AR42" s="689"/>
      <c r="AS42" s="689"/>
      <c r="AT42" s="689"/>
      <c r="AU42" s="689"/>
      <c r="AV42" s="689"/>
      <c r="AW42" s="689"/>
      <c r="AX42" s="689"/>
      <c r="AY42" s="689"/>
      <c r="AZ42" s="689"/>
      <c r="BA42" s="689"/>
      <c r="BB42" s="689"/>
      <c r="BC42" s="689"/>
      <c r="BD42" s="689"/>
      <c r="BE42" s="689"/>
      <c r="BF42" s="689"/>
      <c r="BG42" s="689"/>
      <c r="BH42" s="689"/>
      <c r="BI42" s="689"/>
      <c r="BJ42" s="689"/>
      <c r="BK42" s="689"/>
      <c r="BL42" s="689"/>
      <c r="BM42" s="689"/>
      <c r="BN42" s="689"/>
      <c r="BO42" s="689"/>
      <c r="BP42" s="689"/>
      <c r="BQ42" s="689"/>
      <c r="BR42" s="689"/>
      <c r="BS42" s="689"/>
      <c r="BT42" s="689"/>
      <c r="BU42" s="689"/>
      <c r="BV42" s="689"/>
      <c r="BW42" s="689"/>
      <c r="BX42" s="689"/>
      <c r="BY42" s="689"/>
      <c r="BZ42" s="689"/>
      <c r="CA42" s="689"/>
      <c r="CB42" s="689"/>
      <c r="CC42" s="689"/>
      <c r="CD42" s="689"/>
      <c r="CE42" s="689"/>
      <c r="CF42" s="689"/>
      <c r="CG42" s="689"/>
      <c r="CH42" s="689"/>
      <c r="CI42" s="689"/>
    </row>
    <row r="43" spans="2:87" x14ac:dyDescent="0.25">
      <c r="AK43" s="689"/>
      <c r="AL43" s="689"/>
      <c r="AM43" s="689"/>
      <c r="AN43" s="689"/>
      <c r="AO43" s="689"/>
      <c r="AP43" s="689"/>
      <c r="AQ43" s="689"/>
      <c r="AR43" s="689"/>
      <c r="AS43" s="689"/>
      <c r="AT43" s="689"/>
      <c r="AU43" s="689"/>
      <c r="AV43" s="689"/>
      <c r="AW43" s="689"/>
      <c r="AX43" s="689"/>
      <c r="AY43" s="689"/>
      <c r="AZ43" s="689"/>
      <c r="BA43" s="689"/>
      <c r="BB43" s="689"/>
      <c r="BC43" s="689"/>
      <c r="BD43" s="689"/>
      <c r="BE43" s="689"/>
      <c r="BF43" s="689"/>
      <c r="BG43" s="689"/>
      <c r="BH43" s="689"/>
      <c r="BI43" s="689"/>
      <c r="BJ43" s="689"/>
      <c r="BK43" s="689"/>
      <c r="BL43" s="689"/>
      <c r="BM43" s="689"/>
      <c r="BN43" s="689"/>
      <c r="BO43" s="689"/>
      <c r="BP43" s="689"/>
      <c r="BQ43" s="689"/>
      <c r="BR43" s="689"/>
      <c r="BS43" s="689"/>
      <c r="BT43" s="689"/>
      <c r="BU43" s="689"/>
      <c r="BV43" s="689"/>
      <c r="BW43" s="689"/>
      <c r="BX43" s="689"/>
      <c r="BY43" s="689"/>
      <c r="BZ43" s="689"/>
      <c r="CA43" s="689"/>
      <c r="CB43" s="689"/>
      <c r="CC43" s="689"/>
      <c r="CD43" s="689"/>
      <c r="CE43" s="689"/>
      <c r="CF43" s="689"/>
      <c r="CG43" s="689"/>
      <c r="CH43" s="689"/>
      <c r="CI43" s="689"/>
    </row>
    <row r="44" spans="2:87" x14ac:dyDescent="0.25">
      <c r="AK44" s="689"/>
      <c r="AL44" s="689"/>
      <c r="AM44" s="689"/>
      <c r="AN44" s="689"/>
      <c r="AO44" s="689"/>
      <c r="AP44" s="689"/>
      <c r="AQ44" s="689"/>
      <c r="AR44" s="689"/>
      <c r="AS44" s="689"/>
      <c r="AT44" s="689"/>
      <c r="AU44" s="689"/>
      <c r="AV44" s="689"/>
      <c r="AW44" s="689"/>
      <c r="AX44" s="689"/>
      <c r="AY44" s="689"/>
      <c r="AZ44" s="689"/>
      <c r="BA44" s="689"/>
      <c r="BB44" s="689"/>
      <c r="BC44" s="689"/>
      <c r="BD44" s="689"/>
      <c r="BE44" s="689"/>
      <c r="BF44" s="689"/>
      <c r="BG44" s="689"/>
      <c r="BH44" s="689"/>
      <c r="BI44" s="689"/>
      <c r="BJ44" s="689"/>
      <c r="BK44" s="689"/>
      <c r="BL44" s="689"/>
      <c r="BM44" s="689"/>
      <c r="BN44" s="689"/>
      <c r="BO44" s="689"/>
      <c r="BP44" s="689"/>
      <c r="BQ44" s="689"/>
      <c r="BR44" s="689"/>
      <c r="BS44" s="689"/>
      <c r="BT44" s="689"/>
      <c r="BU44" s="689"/>
      <c r="BV44" s="689"/>
      <c r="BW44" s="689"/>
      <c r="BX44" s="689"/>
      <c r="BY44" s="689"/>
      <c r="BZ44" s="689"/>
      <c r="CA44" s="689"/>
      <c r="CB44" s="689"/>
      <c r="CC44" s="689"/>
      <c r="CD44" s="689"/>
      <c r="CE44" s="689"/>
      <c r="CF44" s="689"/>
      <c r="CG44" s="689"/>
      <c r="CH44" s="689"/>
      <c r="CI44" s="689"/>
    </row>
    <row r="45" spans="2:87" x14ac:dyDescent="0.25">
      <c r="AK45" s="689"/>
      <c r="AL45" s="689"/>
      <c r="AM45" s="689"/>
      <c r="AN45" s="689"/>
      <c r="AO45" s="689"/>
      <c r="AP45" s="689"/>
      <c r="AQ45" s="689"/>
      <c r="AR45" s="689"/>
      <c r="AS45" s="689"/>
      <c r="AT45" s="689"/>
      <c r="AU45" s="689"/>
      <c r="AV45" s="689"/>
      <c r="AW45" s="689"/>
      <c r="AX45" s="689"/>
      <c r="AY45" s="689"/>
      <c r="AZ45" s="689"/>
      <c r="BA45" s="689"/>
      <c r="BB45" s="689"/>
      <c r="BC45" s="689"/>
      <c r="BD45" s="689"/>
      <c r="BE45" s="689"/>
      <c r="BF45" s="689"/>
      <c r="BG45" s="689"/>
      <c r="BH45" s="689"/>
      <c r="BI45" s="689"/>
      <c r="BJ45" s="689"/>
      <c r="BK45" s="689"/>
      <c r="BL45" s="689"/>
      <c r="BM45" s="689"/>
      <c r="BN45" s="689"/>
      <c r="BO45" s="689"/>
      <c r="BP45" s="689"/>
      <c r="BQ45" s="689"/>
      <c r="BR45" s="689"/>
      <c r="BS45" s="689"/>
      <c r="BT45" s="689"/>
      <c r="BU45" s="689"/>
      <c r="BV45" s="689"/>
      <c r="BW45" s="689"/>
      <c r="BX45" s="689"/>
      <c r="BY45" s="689"/>
      <c r="BZ45" s="689"/>
      <c r="CA45" s="689"/>
      <c r="CB45" s="689"/>
      <c r="CC45" s="689"/>
      <c r="CD45" s="689"/>
      <c r="CE45" s="689"/>
      <c r="CF45" s="689"/>
      <c r="CG45" s="689"/>
      <c r="CH45" s="689"/>
      <c r="CI45" s="689"/>
    </row>
    <row r="46" spans="2:87" x14ac:dyDescent="0.25">
      <c r="AK46" s="689"/>
      <c r="AL46" s="689"/>
      <c r="AM46" s="689"/>
      <c r="AN46" s="689"/>
      <c r="AO46" s="689"/>
      <c r="AP46" s="689"/>
      <c r="AQ46" s="689"/>
      <c r="AR46" s="689"/>
      <c r="AS46" s="689"/>
      <c r="AT46" s="689"/>
      <c r="AU46" s="689"/>
      <c r="AV46" s="689"/>
      <c r="AW46" s="689"/>
      <c r="AX46" s="689"/>
      <c r="AY46" s="689"/>
      <c r="AZ46" s="689"/>
      <c r="BA46" s="689"/>
      <c r="BB46" s="689"/>
      <c r="BC46" s="689"/>
      <c r="BD46" s="689"/>
      <c r="BE46" s="689"/>
      <c r="BF46" s="689"/>
      <c r="BG46" s="689"/>
      <c r="BH46" s="689"/>
      <c r="BI46" s="689"/>
      <c r="BJ46" s="689"/>
      <c r="BK46" s="689"/>
      <c r="BL46" s="689"/>
      <c r="BM46" s="689"/>
      <c r="BN46" s="689"/>
      <c r="BO46" s="689"/>
      <c r="BP46" s="689"/>
      <c r="BQ46" s="689"/>
      <c r="BR46" s="689"/>
      <c r="BS46" s="689"/>
      <c r="BT46" s="689"/>
      <c r="BU46" s="689"/>
      <c r="BV46" s="689"/>
      <c r="BW46" s="689"/>
      <c r="BX46" s="689"/>
      <c r="BY46" s="689"/>
      <c r="BZ46" s="689"/>
      <c r="CA46" s="689"/>
      <c r="CB46" s="689"/>
      <c r="CC46" s="689"/>
      <c r="CD46" s="689"/>
      <c r="CE46" s="689"/>
      <c r="CF46" s="689"/>
      <c r="CG46" s="689"/>
      <c r="CH46" s="689"/>
      <c r="CI46" s="689"/>
    </row>
    <row r="47" spans="2:87" x14ac:dyDescent="0.25">
      <c r="AK47" s="689"/>
      <c r="AL47" s="689"/>
      <c r="AM47" s="689"/>
      <c r="AN47" s="689"/>
      <c r="AO47" s="689"/>
      <c r="AP47" s="689"/>
      <c r="AQ47" s="689"/>
      <c r="AR47" s="689"/>
      <c r="AS47" s="689"/>
      <c r="AT47" s="689"/>
      <c r="AU47" s="689"/>
      <c r="AV47" s="689"/>
      <c r="AW47" s="689"/>
      <c r="AX47" s="689"/>
      <c r="AY47" s="689"/>
      <c r="AZ47" s="689"/>
      <c r="BA47" s="689"/>
      <c r="BB47" s="689"/>
      <c r="BC47" s="689"/>
      <c r="BD47" s="689"/>
      <c r="BE47" s="689"/>
      <c r="BF47" s="689"/>
      <c r="BG47" s="689"/>
      <c r="BH47" s="689"/>
      <c r="BI47" s="689"/>
      <c r="BJ47" s="689"/>
      <c r="BK47" s="689"/>
      <c r="BL47" s="689"/>
      <c r="BM47" s="689"/>
      <c r="BN47" s="689"/>
      <c r="BO47" s="689"/>
      <c r="BP47" s="689"/>
      <c r="BQ47" s="689"/>
      <c r="BR47" s="689"/>
      <c r="BS47" s="689"/>
      <c r="BT47" s="689"/>
      <c r="BU47" s="689"/>
      <c r="BV47" s="689"/>
      <c r="BW47" s="689"/>
      <c r="BX47" s="689"/>
      <c r="BY47" s="689"/>
      <c r="BZ47" s="689"/>
      <c r="CA47" s="689"/>
      <c r="CB47" s="689"/>
      <c r="CC47" s="689"/>
      <c r="CD47" s="689"/>
      <c r="CE47" s="689"/>
      <c r="CF47" s="689"/>
      <c r="CG47" s="689"/>
      <c r="CH47" s="689"/>
      <c r="CI47" s="689"/>
    </row>
    <row r="48" spans="2:87" x14ac:dyDescent="0.25">
      <c r="AK48" s="689"/>
      <c r="AL48" s="689"/>
      <c r="AM48" s="689"/>
      <c r="AN48" s="689"/>
      <c r="AO48" s="689"/>
      <c r="AP48" s="689"/>
      <c r="AQ48" s="689"/>
      <c r="AR48" s="689"/>
      <c r="AS48" s="689"/>
      <c r="AT48" s="689"/>
      <c r="AU48" s="689"/>
      <c r="AV48" s="689"/>
      <c r="AW48" s="689"/>
      <c r="AX48" s="689"/>
      <c r="AY48" s="689"/>
      <c r="AZ48" s="689"/>
      <c r="BA48" s="689"/>
      <c r="BB48" s="689"/>
      <c r="BC48" s="689"/>
      <c r="BD48" s="689"/>
      <c r="BE48" s="689"/>
      <c r="BF48" s="689"/>
      <c r="BG48" s="689"/>
      <c r="BH48" s="689"/>
      <c r="BI48" s="689"/>
      <c r="BJ48" s="689"/>
      <c r="BK48" s="689"/>
      <c r="BL48" s="689"/>
      <c r="BM48" s="689"/>
      <c r="BN48" s="689"/>
      <c r="BO48" s="689"/>
      <c r="BP48" s="689"/>
      <c r="BQ48" s="689"/>
      <c r="BR48" s="689"/>
      <c r="BS48" s="689"/>
      <c r="BT48" s="689"/>
      <c r="BU48" s="689"/>
      <c r="BV48" s="689"/>
      <c r="BW48" s="689"/>
      <c r="BX48" s="689"/>
      <c r="BY48" s="689"/>
      <c r="BZ48" s="689"/>
      <c r="CA48" s="689"/>
      <c r="CB48" s="689"/>
      <c r="CC48" s="689"/>
      <c r="CD48" s="689"/>
      <c r="CE48" s="689"/>
      <c r="CF48" s="689"/>
      <c r="CG48" s="689"/>
      <c r="CH48" s="689"/>
      <c r="CI48" s="689"/>
    </row>
    <row r="49" spans="37:87" x14ac:dyDescent="0.25">
      <c r="AK49" s="689"/>
      <c r="AL49" s="689"/>
      <c r="AM49" s="689"/>
      <c r="AN49" s="689"/>
      <c r="AO49" s="689"/>
      <c r="AP49" s="689"/>
      <c r="AQ49" s="689"/>
      <c r="AR49" s="689"/>
      <c r="AS49" s="689"/>
      <c r="AT49" s="689"/>
      <c r="AU49" s="689"/>
      <c r="AV49" s="689"/>
      <c r="AW49" s="689"/>
      <c r="AX49" s="689"/>
      <c r="AY49" s="689"/>
      <c r="AZ49" s="689"/>
      <c r="BA49" s="689"/>
      <c r="BB49" s="689"/>
      <c r="BC49" s="689"/>
      <c r="BD49" s="689"/>
      <c r="BE49" s="689"/>
      <c r="BF49" s="689"/>
      <c r="BG49" s="689"/>
      <c r="BH49" s="689"/>
      <c r="BI49" s="689"/>
      <c r="BJ49" s="689"/>
      <c r="BK49" s="689"/>
      <c r="BL49" s="689"/>
      <c r="BM49" s="689"/>
      <c r="BN49" s="689"/>
      <c r="BO49" s="689"/>
      <c r="BP49" s="689"/>
      <c r="BQ49" s="689"/>
      <c r="BR49" s="689"/>
      <c r="BS49" s="689"/>
      <c r="BT49" s="689"/>
      <c r="BU49" s="689"/>
      <c r="BV49" s="689"/>
      <c r="BW49" s="689"/>
      <c r="BX49" s="689"/>
      <c r="BY49" s="689"/>
      <c r="BZ49" s="689"/>
      <c r="CA49" s="689"/>
      <c r="CB49" s="689"/>
      <c r="CC49" s="689"/>
      <c r="CD49" s="689"/>
      <c r="CE49" s="689"/>
      <c r="CF49" s="689"/>
      <c r="CG49" s="689"/>
      <c r="CH49" s="689"/>
      <c r="CI49" s="689"/>
    </row>
    <row r="50" spans="37:87" x14ac:dyDescent="0.25">
      <c r="AK50" s="689"/>
      <c r="AL50" s="689"/>
      <c r="AM50" s="689"/>
      <c r="AN50" s="689"/>
      <c r="AO50" s="689"/>
      <c r="AP50" s="689"/>
      <c r="AQ50" s="689"/>
      <c r="AR50" s="689"/>
      <c r="AS50" s="689"/>
      <c r="AT50" s="689"/>
      <c r="AU50" s="689"/>
      <c r="AV50" s="689"/>
      <c r="AW50" s="689"/>
      <c r="AX50" s="689"/>
      <c r="AY50" s="689"/>
      <c r="AZ50" s="689"/>
      <c r="BA50" s="689"/>
      <c r="BB50" s="689"/>
      <c r="BC50" s="689"/>
      <c r="BD50" s="689"/>
      <c r="BE50" s="689"/>
      <c r="BF50" s="689"/>
      <c r="BG50" s="689"/>
      <c r="BH50" s="689"/>
      <c r="BI50" s="689"/>
      <c r="BJ50" s="689"/>
      <c r="BK50" s="689"/>
      <c r="BL50" s="689"/>
      <c r="BM50" s="689"/>
      <c r="BN50" s="689"/>
      <c r="BO50" s="689"/>
      <c r="BP50" s="689"/>
      <c r="BQ50" s="689"/>
      <c r="BR50" s="689"/>
      <c r="BS50" s="689"/>
      <c r="BT50" s="689"/>
      <c r="BU50" s="689"/>
      <c r="BV50" s="689"/>
      <c r="BW50" s="689"/>
      <c r="BX50" s="689"/>
      <c r="BY50" s="689"/>
      <c r="BZ50" s="689"/>
      <c r="CA50" s="689"/>
      <c r="CB50" s="689"/>
      <c r="CC50" s="689"/>
      <c r="CD50" s="689"/>
      <c r="CE50" s="689"/>
      <c r="CF50" s="689"/>
      <c r="CG50" s="689"/>
      <c r="CH50" s="689"/>
      <c r="CI50" s="689"/>
    </row>
    <row r="51" spans="37:87" x14ac:dyDescent="0.25">
      <c r="AK51" s="689"/>
      <c r="AL51" s="689"/>
      <c r="AM51" s="689"/>
      <c r="AN51" s="689"/>
      <c r="AO51" s="689"/>
      <c r="AP51" s="689"/>
      <c r="AQ51" s="689"/>
      <c r="AR51" s="689"/>
      <c r="AS51" s="689"/>
      <c r="AT51" s="689"/>
      <c r="AU51" s="689"/>
      <c r="AV51" s="689"/>
      <c r="AW51" s="689"/>
      <c r="AX51" s="689"/>
      <c r="AY51" s="689"/>
      <c r="AZ51" s="689"/>
      <c r="BA51" s="689"/>
      <c r="BB51" s="689"/>
      <c r="BC51" s="689"/>
      <c r="BD51" s="689"/>
      <c r="BE51" s="689"/>
      <c r="BF51" s="689"/>
      <c r="BG51" s="689"/>
      <c r="BH51" s="689"/>
      <c r="BI51" s="689"/>
      <c r="BJ51" s="689"/>
      <c r="BK51" s="689"/>
      <c r="BL51" s="689"/>
      <c r="BM51" s="689"/>
      <c r="BN51" s="689"/>
      <c r="BO51" s="689"/>
      <c r="BP51" s="689"/>
      <c r="BQ51" s="689"/>
      <c r="BR51" s="689"/>
      <c r="BS51" s="689"/>
      <c r="BT51" s="689"/>
      <c r="BU51" s="689"/>
      <c r="BV51" s="689"/>
      <c r="BW51" s="689"/>
      <c r="BX51" s="689"/>
      <c r="BY51" s="689"/>
      <c r="BZ51" s="689"/>
      <c r="CA51" s="689"/>
      <c r="CB51" s="689"/>
      <c r="CC51" s="689"/>
      <c r="CD51" s="689"/>
      <c r="CE51" s="689"/>
      <c r="CF51" s="689"/>
      <c r="CG51" s="689"/>
      <c r="CH51" s="689"/>
      <c r="CI51" s="689"/>
    </row>
    <row r="52" spans="37:87" x14ac:dyDescent="0.25">
      <c r="AK52" s="689"/>
      <c r="AL52" s="689"/>
      <c r="AM52" s="689"/>
      <c r="AN52" s="689"/>
      <c r="AO52" s="689"/>
      <c r="AP52" s="689"/>
      <c r="AQ52" s="689"/>
      <c r="AR52" s="689"/>
      <c r="AS52" s="689"/>
      <c r="AT52" s="689"/>
      <c r="AU52" s="689"/>
      <c r="AV52" s="689"/>
      <c r="AW52" s="689"/>
      <c r="AX52" s="689"/>
      <c r="AY52" s="689"/>
      <c r="AZ52" s="689"/>
      <c r="BA52" s="689"/>
      <c r="BB52" s="689"/>
      <c r="BC52" s="689"/>
      <c r="BD52" s="689"/>
      <c r="BE52" s="689"/>
      <c r="BF52" s="689"/>
      <c r="BG52" s="689"/>
      <c r="BH52" s="689"/>
      <c r="BI52" s="689"/>
      <c r="BJ52" s="689"/>
      <c r="BK52" s="689"/>
      <c r="BL52" s="689"/>
      <c r="BM52" s="689"/>
      <c r="BN52" s="689"/>
      <c r="BO52" s="689"/>
      <c r="BP52" s="689"/>
      <c r="BQ52" s="689"/>
      <c r="BR52" s="689"/>
      <c r="BS52" s="689"/>
      <c r="BT52" s="689"/>
      <c r="BU52" s="689"/>
      <c r="BV52" s="689"/>
      <c r="BW52" s="689"/>
      <c r="BX52" s="689"/>
      <c r="BY52" s="689"/>
      <c r="BZ52" s="689"/>
      <c r="CA52" s="689"/>
      <c r="CB52" s="689"/>
      <c r="CC52" s="689"/>
      <c r="CD52" s="689"/>
      <c r="CE52" s="689"/>
      <c r="CF52" s="689"/>
      <c r="CG52" s="689"/>
      <c r="CH52" s="689"/>
      <c r="CI52" s="689"/>
    </row>
  </sheetData>
  <mergeCells count="17">
    <mergeCell ref="A19:J19"/>
    <mergeCell ref="A24:J24"/>
    <mergeCell ref="A28:J28"/>
    <mergeCell ref="I3:I4"/>
    <mergeCell ref="J3:J4"/>
    <mergeCell ref="A7:J7"/>
    <mergeCell ref="A11:J11"/>
    <mergeCell ref="A15:J15"/>
    <mergeCell ref="B1:J1"/>
    <mergeCell ref="A3:A4"/>
    <mergeCell ref="B3:B4"/>
    <mergeCell ref="C3:C4"/>
    <mergeCell ref="D3:D4"/>
    <mergeCell ref="E3:E4"/>
    <mergeCell ref="F3:F4"/>
    <mergeCell ref="G3:G4"/>
    <mergeCell ref="H3:H4"/>
  </mergeCells>
  <pageMargins left="0.59055118110236227" right="0.19685039370078741" top="0.78740157480314965" bottom="0.74803149606299213" header="0.31496062992125984" footer="0.31496062992125984"/>
  <pageSetup paperSize="9" scale="66"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0"/>
  <sheetViews>
    <sheetView view="pageBreakPreview" zoomScale="70" zoomScaleNormal="100" zoomScaleSheetLayoutView="70" workbookViewId="0">
      <selection activeCell="I15" sqref="I15"/>
    </sheetView>
  </sheetViews>
  <sheetFormatPr defaultColWidth="8.85546875" defaultRowHeight="12.75" x14ac:dyDescent="0.2"/>
  <cols>
    <col min="1" max="1" width="93.7109375" style="713" customWidth="1"/>
    <col min="2" max="3" width="18.42578125" style="713" customWidth="1"/>
    <col min="4" max="4" width="18" style="713" customWidth="1"/>
    <col min="5" max="5" width="18.42578125" style="713" customWidth="1"/>
    <col min="6" max="6" width="21.85546875" style="713" customWidth="1"/>
    <col min="7" max="7" width="8.85546875" style="713"/>
    <col min="8" max="8" width="14.7109375" style="713" customWidth="1"/>
    <col min="9" max="16384" width="8.85546875" style="713"/>
  </cols>
  <sheetData>
    <row r="1" spans="1:8" ht="64.150000000000006" customHeight="1" x14ac:dyDescent="0.2">
      <c r="A1" s="1021" t="s">
        <v>603</v>
      </c>
      <c r="B1" s="1021"/>
      <c r="C1" s="1021"/>
      <c r="D1" s="1021"/>
      <c r="E1" s="1021"/>
      <c r="F1" s="1021"/>
    </row>
    <row r="2" spans="1:8" ht="31.7" customHeight="1" x14ac:dyDescent="0.3">
      <c r="A2" s="714"/>
      <c r="B2" s="715"/>
      <c r="C2" s="715"/>
      <c r="D2" s="715"/>
      <c r="E2" s="715"/>
      <c r="F2" s="716" t="s">
        <v>28</v>
      </c>
    </row>
    <row r="3" spans="1:8" s="717" customFormat="1" ht="27.95" customHeight="1" x14ac:dyDescent="0.2">
      <c r="A3" s="1022" t="s">
        <v>1</v>
      </c>
      <c r="B3" s="1022" t="s">
        <v>595</v>
      </c>
      <c r="C3" s="1022" t="s">
        <v>596</v>
      </c>
      <c r="D3" s="1022" t="s">
        <v>597</v>
      </c>
      <c r="E3" s="1023" t="s">
        <v>598</v>
      </c>
      <c r="F3" s="1024" t="s">
        <v>599</v>
      </c>
    </row>
    <row r="4" spans="1:8" s="717" customFormat="1" ht="78.75" customHeight="1" x14ac:dyDescent="0.2">
      <c r="A4" s="1022"/>
      <c r="B4" s="1022"/>
      <c r="C4" s="1022"/>
      <c r="D4" s="1022"/>
      <c r="E4" s="1023"/>
      <c r="F4" s="1025"/>
    </row>
    <row r="5" spans="1:8" s="717" customFormat="1" ht="106.5" customHeight="1" x14ac:dyDescent="0.2">
      <c r="A5" s="718" t="s">
        <v>600</v>
      </c>
      <c r="B5" s="719">
        <v>21010000</v>
      </c>
      <c r="C5" s="720">
        <v>66878.600000000006</v>
      </c>
      <c r="D5" s="720">
        <v>28811.8</v>
      </c>
      <c r="E5" s="720">
        <v>28811.8</v>
      </c>
      <c r="F5" s="720">
        <v>48567</v>
      </c>
    </row>
    <row r="6" spans="1:8" s="717" customFormat="1" ht="66.400000000000006" customHeight="1" x14ac:dyDescent="0.2">
      <c r="A6" s="721" t="s">
        <v>601</v>
      </c>
      <c r="B6" s="722">
        <v>21010100</v>
      </c>
      <c r="C6" s="723">
        <v>5599.7</v>
      </c>
      <c r="D6" s="723">
        <v>4456.3999999999996</v>
      </c>
      <c r="E6" s="723">
        <v>5897.9</v>
      </c>
      <c r="F6" s="723">
        <v>7199.6</v>
      </c>
      <c r="H6" s="724"/>
    </row>
    <row r="7" spans="1:8" s="717" customFormat="1" ht="48.75" customHeight="1" x14ac:dyDescent="0.2">
      <c r="A7" s="721" t="s">
        <v>602</v>
      </c>
      <c r="B7" s="722">
        <v>21010500</v>
      </c>
      <c r="C7" s="723">
        <v>61278.9</v>
      </c>
      <c r="D7" s="723">
        <v>24355.4</v>
      </c>
      <c r="E7" s="723">
        <v>22913.9</v>
      </c>
      <c r="F7" s="723">
        <v>41367.4</v>
      </c>
    </row>
    <row r="8" spans="1:8" s="717" customFormat="1" ht="20.25" x14ac:dyDescent="0.2">
      <c r="A8" s="725"/>
      <c r="B8" s="726"/>
      <c r="C8" s="727"/>
      <c r="D8" s="727"/>
      <c r="E8" s="727"/>
      <c r="F8" s="727"/>
    </row>
    <row r="9" spans="1:8" s="717" customFormat="1" ht="84.75" customHeight="1" x14ac:dyDescent="0.2">
      <c r="A9" s="1019" t="s">
        <v>611</v>
      </c>
      <c r="B9" s="1020"/>
      <c r="C9" s="1020"/>
      <c r="D9" s="1020"/>
      <c r="E9" s="1020"/>
      <c r="F9" s="1020"/>
    </row>
    <row r="10" spans="1:8" ht="34.5" customHeight="1" x14ac:dyDescent="0.2">
      <c r="A10" s="1019"/>
      <c r="B10" s="1020"/>
      <c r="C10" s="1020"/>
      <c r="D10" s="1020"/>
      <c r="E10" s="1020"/>
      <c r="F10" s="1020"/>
    </row>
  </sheetData>
  <mergeCells count="9">
    <mergeCell ref="A9:F9"/>
    <mergeCell ref="A10:F10"/>
    <mergeCell ref="A1:F1"/>
    <mergeCell ref="A3:A4"/>
    <mergeCell ref="B3:B4"/>
    <mergeCell ref="C3:C4"/>
    <mergeCell ref="D3:D4"/>
    <mergeCell ref="E3:E4"/>
    <mergeCell ref="F3:F4"/>
  </mergeCells>
  <printOptions horizontalCentered="1"/>
  <pageMargins left="0.59055118110236227" right="0.39370078740157483" top="0.62992125984251968" bottom="0.15748031496062992" header="0.15748031496062992" footer="0.15748031496062992"/>
  <pageSetup paperSize="9" scale="72" orientation="landscape" r:id="rId1"/>
  <headerFooter alignWithMargins="0"/>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9"/>
  <sheetViews>
    <sheetView view="pageBreakPreview" zoomScaleNormal="90" zoomScaleSheetLayoutView="100" workbookViewId="0">
      <selection activeCell="M17" sqref="M17"/>
    </sheetView>
  </sheetViews>
  <sheetFormatPr defaultRowHeight="12.75" x14ac:dyDescent="0.2"/>
  <cols>
    <col min="1" max="1" width="13.7109375" style="314" customWidth="1"/>
    <col min="2" max="3" width="10.28515625" style="314" bestFit="1" customWidth="1"/>
    <col min="4" max="4" width="7.42578125" style="314" customWidth="1"/>
    <col min="5" max="5" width="10.28515625" style="314" bestFit="1" customWidth="1"/>
    <col min="6" max="6" width="8" style="314" customWidth="1"/>
    <col min="7" max="7" width="10" style="314" customWidth="1"/>
    <col min="8" max="8" width="12.28515625" style="314" customWidth="1"/>
    <col min="9" max="9" width="9" style="314" customWidth="1"/>
    <col min="10" max="10" width="10.28515625" style="314" bestFit="1" customWidth="1"/>
    <col min="11" max="242" width="8.85546875" style="314"/>
    <col min="243" max="243" width="26" style="314" customWidth="1"/>
    <col min="244" max="245" width="8.85546875" style="314"/>
    <col min="246" max="246" width="9.7109375" style="314" customWidth="1"/>
    <col min="247" max="254" width="8.85546875" style="314"/>
    <col min="255" max="255" width="11.7109375" style="314" customWidth="1"/>
    <col min="256" max="256" width="8.85546875" style="314"/>
    <col min="257" max="257" width="10.28515625" style="314" bestFit="1" customWidth="1"/>
    <col min="258" max="258" width="8.85546875" style="314"/>
    <col min="259" max="259" width="10.28515625" style="314" bestFit="1" customWidth="1"/>
    <col min="260" max="260" width="8.85546875" style="314"/>
    <col min="261" max="261" width="10.28515625" style="314" bestFit="1" customWidth="1"/>
    <col min="262" max="498" width="8.85546875" style="314"/>
    <col min="499" max="499" width="26" style="314" customWidth="1"/>
    <col min="500" max="501" width="8.85546875" style="314"/>
    <col min="502" max="502" width="9.7109375" style="314" customWidth="1"/>
    <col min="503" max="510" width="8.85546875" style="314"/>
    <col min="511" max="511" width="11.7109375" style="314" customWidth="1"/>
    <col min="512" max="512" width="8.85546875" style="314"/>
    <col min="513" max="513" width="10.28515625" style="314" bestFit="1" customWidth="1"/>
    <col min="514" max="514" width="8.85546875" style="314"/>
    <col min="515" max="515" width="10.28515625" style="314" bestFit="1" customWidth="1"/>
    <col min="516" max="516" width="8.85546875" style="314"/>
    <col min="517" max="517" width="10.28515625" style="314" bestFit="1" customWidth="1"/>
    <col min="518" max="754" width="8.85546875" style="314"/>
    <col min="755" max="755" width="26" style="314" customWidth="1"/>
    <col min="756" max="757" width="8.85546875" style="314"/>
    <col min="758" max="758" width="9.7109375" style="314" customWidth="1"/>
    <col min="759" max="766" width="8.85546875" style="314"/>
    <col min="767" max="767" width="11.7109375" style="314" customWidth="1"/>
    <col min="768" max="768" width="8.85546875" style="314"/>
    <col min="769" max="769" width="10.28515625" style="314" bestFit="1" customWidth="1"/>
    <col min="770" max="770" width="8.85546875" style="314"/>
    <col min="771" max="771" width="10.28515625" style="314" bestFit="1" customWidth="1"/>
    <col min="772" max="772" width="8.85546875" style="314"/>
    <col min="773" max="773" width="10.28515625" style="314" bestFit="1" customWidth="1"/>
    <col min="774" max="1010" width="8.85546875" style="314"/>
    <col min="1011" max="1011" width="26" style="314" customWidth="1"/>
    <col min="1012" max="1013" width="8.85546875" style="314"/>
    <col min="1014" max="1014" width="9.7109375" style="314" customWidth="1"/>
    <col min="1015" max="1022" width="8.85546875" style="314"/>
    <col min="1023" max="1023" width="11.7109375" style="314" customWidth="1"/>
    <col min="1024" max="1024" width="8.85546875" style="314"/>
    <col min="1025" max="1025" width="10.28515625" style="314" bestFit="1" customWidth="1"/>
    <col min="1026" max="1026" width="8.85546875" style="314"/>
    <col min="1027" max="1027" width="10.28515625" style="314" bestFit="1" customWidth="1"/>
    <col min="1028" max="1028" width="8.85546875" style="314"/>
    <col min="1029" max="1029" width="10.28515625" style="314" bestFit="1" customWidth="1"/>
    <col min="1030" max="1266" width="8.85546875" style="314"/>
    <col min="1267" max="1267" width="26" style="314" customWidth="1"/>
    <col min="1268" max="1269" width="8.85546875" style="314"/>
    <col min="1270" max="1270" width="9.7109375" style="314" customWidth="1"/>
    <col min="1271" max="1278" width="8.85546875" style="314"/>
    <col min="1279" max="1279" width="11.7109375" style="314" customWidth="1"/>
    <col min="1280" max="1280" width="8.85546875" style="314"/>
    <col min="1281" max="1281" width="10.28515625" style="314" bestFit="1" customWidth="1"/>
    <col min="1282" max="1282" width="8.85546875" style="314"/>
    <col min="1283" max="1283" width="10.28515625" style="314" bestFit="1" customWidth="1"/>
    <col min="1284" max="1284" width="8.85546875" style="314"/>
    <col min="1285" max="1285" width="10.28515625" style="314" bestFit="1" customWidth="1"/>
    <col min="1286" max="1522" width="8.85546875" style="314"/>
    <col min="1523" max="1523" width="26" style="314" customWidth="1"/>
    <col min="1524" max="1525" width="8.85546875" style="314"/>
    <col min="1526" max="1526" width="9.7109375" style="314" customWidth="1"/>
    <col min="1527" max="1534" width="8.85546875" style="314"/>
    <col min="1535" max="1535" width="11.7109375" style="314" customWidth="1"/>
    <col min="1536" max="1536" width="8.85546875" style="314"/>
    <col min="1537" max="1537" width="10.28515625" style="314" bestFit="1" customWidth="1"/>
    <col min="1538" max="1538" width="8.85546875" style="314"/>
    <col min="1539" max="1539" width="10.28515625" style="314" bestFit="1" customWidth="1"/>
    <col min="1540" max="1540" width="8.85546875" style="314"/>
    <col min="1541" max="1541" width="10.28515625" style="314" bestFit="1" customWidth="1"/>
    <col min="1542" max="1778" width="8.85546875" style="314"/>
    <col min="1779" max="1779" width="26" style="314" customWidth="1"/>
    <col min="1780" max="1781" width="8.85546875" style="314"/>
    <col min="1782" max="1782" width="9.7109375" style="314" customWidth="1"/>
    <col min="1783" max="1790" width="8.85546875" style="314"/>
    <col min="1791" max="1791" width="11.7109375" style="314" customWidth="1"/>
    <col min="1792" max="1792" width="8.85546875" style="314"/>
    <col min="1793" max="1793" width="10.28515625" style="314" bestFit="1" customWidth="1"/>
    <col min="1794" max="1794" width="8.85546875" style="314"/>
    <col min="1795" max="1795" width="10.28515625" style="314" bestFit="1" customWidth="1"/>
    <col min="1796" max="1796" width="8.85546875" style="314"/>
    <col min="1797" max="1797" width="10.28515625" style="314" bestFit="1" customWidth="1"/>
    <col min="1798" max="2034" width="8.85546875" style="314"/>
    <col min="2035" max="2035" width="26" style="314" customWidth="1"/>
    <col min="2036" max="2037" width="8.85546875" style="314"/>
    <col min="2038" max="2038" width="9.7109375" style="314" customWidth="1"/>
    <col min="2039" max="2046" width="8.85546875" style="314"/>
    <col min="2047" max="2047" width="11.7109375" style="314" customWidth="1"/>
    <col min="2048" max="2048" width="8.85546875" style="314"/>
    <col min="2049" max="2049" width="10.28515625" style="314" bestFit="1" customWidth="1"/>
    <col min="2050" max="2050" width="8.85546875" style="314"/>
    <col min="2051" max="2051" width="10.28515625" style="314" bestFit="1" customWidth="1"/>
    <col min="2052" max="2052" width="8.85546875" style="314"/>
    <col min="2053" max="2053" width="10.28515625" style="314" bestFit="1" customWidth="1"/>
    <col min="2054" max="2290" width="8.85546875" style="314"/>
    <col min="2291" max="2291" width="26" style="314" customWidth="1"/>
    <col min="2292" max="2293" width="8.85546875" style="314"/>
    <col min="2294" max="2294" width="9.7109375" style="314" customWidth="1"/>
    <col min="2295" max="2302" width="8.85546875" style="314"/>
    <col min="2303" max="2303" width="11.7109375" style="314" customWidth="1"/>
    <col min="2304" max="2304" width="8.85546875" style="314"/>
    <col min="2305" max="2305" width="10.28515625" style="314" bestFit="1" customWidth="1"/>
    <col min="2306" max="2306" width="8.85546875" style="314"/>
    <col min="2307" max="2307" width="10.28515625" style="314" bestFit="1" customWidth="1"/>
    <col min="2308" max="2308" width="8.85546875" style="314"/>
    <col min="2309" max="2309" width="10.28515625" style="314" bestFit="1" customWidth="1"/>
    <col min="2310" max="2546" width="8.85546875" style="314"/>
    <col min="2547" max="2547" width="26" style="314" customWidth="1"/>
    <col min="2548" max="2549" width="8.85546875" style="314"/>
    <col min="2550" max="2550" width="9.7109375" style="314" customWidth="1"/>
    <col min="2551" max="2558" width="8.85546875" style="314"/>
    <col min="2559" max="2559" width="11.7109375" style="314" customWidth="1"/>
    <col min="2560" max="2560" width="8.85546875" style="314"/>
    <col min="2561" max="2561" width="10.28515625" style="314" bestFit="1" customWidth="1"/>
    <col min="2562" max="2562" width="8.85546875" style="314"/>
    <col min="2563" max="2563" width="10.28515625" style="314" bestFit="1" customWidth="1"/>
    <col min="2564" max="2564" width="8.85546875" style="314"/>
    <col min="2565" max="2565" width="10.28515625" style="314" bestFit="1" customWidth="1"/>
    <col min="2566" max="2802" width="8.85546875" style="314"/>
    <col min="2803" max="2803" width="26" style="314" customWidth="1"/>
    <col min="2804" max="2805" width="8.85546875" style="314"/>
    <col min="2806" max="2806" width="9.7109375" style="314" customWidth="1"/>
    <col min="2807" max="2814" width="8.85546875" style="314"/>
    <col min="2815" max="2815" width="11.7109375" style="314" customWidth="1"/>
    <col min="2816" max="2816" width="8.85546875" style="314"/>
    <col min="2817" max="2817" width="10.28515625" style="314" bestFit="1" customWidth="1"/>
    <col min="2818" max="2818" width="8.85546875" style="314"/>
    <col min="2819" max="2819" width="10.28515625" style="314" bestFit="1" customWidth="1"/>
    <col min="2820" max="2820" width="8.85546875" style="314"/>
    <col min="2821" max="2821" width="10.28515625" style="314" bestFit="1" customWidth="1"/>
    <col min="2822" max="3058" width="8.85546875" style="314"/>
    <col min="3059" max="3059" width="26" style="314" customWidth="1"/>
    <col min="3060" max="3061" width="8.85546875" style="314"/>
    <col min="3062" max="3062" width="9.7109375" style="314" customWidth="1"/>
    <col min="3063" max="3070" width="8.85546875" style="314"/>
    <col min="3071" max="3071" width="11.7109375" style="314" customWidth="1"/>
    <col min="3072" max="3072" width="8.85546875" style="314"/>
    <col min="3073" max="3073" width="10.28515625" style="314" bestFit="1" customWidth="1"/>
    <col min="3074" max="3074" width="8.85546875" style="314"/>
    <col min="3075" max="3075" width="10.28515625" style="314" bestFit="1" customWidth="1"/>
    <col min="3076" max="3076" width="8.85546875" style="314"/>
    <col min="3077" max="3077" width="10.28515625" style="314" bestFit="1" customWidth="1"/>
    <col min="3078" max="3314" width="8.85546875" style="314"/>
    <col min="3315" max="3315" width="26" style="314" customWidth="1"/>
    <col min="3316" max="3317" width="8.85546875" style="314"/>
    <col min="3318" max="3318" width="9.7109375" style="314" customWidth="1"/>
    <col min="3319" max="3326" width="8.85546875" style="314"/>
    <col min="3327" max="3327" width="11.7109375" style="314" customWidth="1"/>
    <col min="3328" max="3328" width="8.85546875" style="314"/>
    <col min="3329" max="3329" width="10.28515625" style="314" bestFit="1" customWidth="1"/>
    <col min="3330" max="3330" width="8.85546875" style="314"/>
    <col min="3331" max="3331" width="10.28515625" style="314" bestFit="1" customWidth="1"/>
    <col min="3332" max="3332" width="8.85546875" style="314"/>
    <col min="3333" max="3333" width="10.28515625" style="314" bestFit="1" customWidth="1"/>
    <col min="3334" max="3570" width="8.85546875" style="314"/>
    <col min="3571" max="3571" width="26" style="314" customWidth="1"/>
    <col min="3572" max="3573" width="8.85546875" style="314"/>
    <col min="3574" max="3574" width="9.7109375" style="314" customWidth="1"/>
    <col min="3575" max="3582" width="8.85546875" style="314"/>
    <col min="3583" max="3583" width="11.7109375" style="314" customWidth="1"/>
    <col min="3584" max="3584" width="8.85546875" style="314"/>
    <col min="3585" max="3585" width="10.28515625" style="314" bestFit="1" customWidth="1"/>
    <col min="3586" max="3586" width="8.85546875" style="314"/>
    <col min="3587" max="3587" width="10.28515625" style="314" bestFit="1" customWidth="1"/>
    <col min="3588" max="3588" width="8.85546875" style="314"/>
    <col min="3589" max="3589" width="10.28515625" style="314" bestFit="1" customWidth="1"/>
    <col min="3590" max="3826" width="8.85546875" style="314"/>
    <col min="3827" max="3827" width="26" style="314" customWidth="1"/>
    <col min="3828" max="3829" width="8.85546875" style="314"/>
    <col min="3830" max="3830" width="9.7109375" style="314" customWidth="1"/>
    <col min="3831" max="3838" width="8.85546875" style="314"/>
    <col min="3839" max="3839" width="11.7109375" style="314" customWidth="1"/>
    <col min="3840" max="3840" width="8.85546875" style="314"/>
    <col min="3841" max="3841" width="10.28515625" style="314" bestFit="1" customWidth="1"/>
    <col min="3842" max="3842" width="8.85546875" style="314"/>
    <col min="3843" max="3843" width="10.28515625" style="314" bestFit="1" customWidth="1"/>
    <col min="3844" max="3844" width="8.85546875" style="314"/>
    <col min="3845" max="3845" width="10.28515625" style="314" bestFit="1" customWidth="1"/>
    <col min="3846" max="4082" width="8.85546875" style="314"/>
    <col min="4083" max="4083" width="26" style="314" customWidth="1"/>
    <col min="4084" max="4085" width="8.85546875" style="314"/>
    <col min="4086" max="4086" width="9.7109375" style="314" customWidth="1"/>
    <col min="4087" max="4094" width="8.85546875" style="314"/>
    <col min="4095" max="4095" width="11.7109375" style="314" customWidth="1"/>
    <col min="4096" max="4096" width="8.85546875" style="314"/>
    <col min="4097" max="4097" width="10.28515625" style="314" bestFit="1" customWidth="1"/>
    <col min="4098" max="4098" width="8.85546875" style="314"/>
    <col min="4099" max="4099" width="10.28515625" style="314" bestFit="1" customWidth="1"/>
    <col min="4100" max="4100" width="8.85546875" style="314"/>
    <col min="4101" max="4101" width="10.28515625" style="314" bestFit="1" customWidth="1"/>
    <col min="4102" max="4338" width="8.85546875" style="314"/>
    <col min="4339" max="4339" width="26" style="314" customWidth="1"/>
    <col min="4340" max="4341" width="8.85546875" style="314"/>
    <col min="4342" max="4342" width="9.7109375" style="314" customWidth="1"/>
    <col min="4343" max="4350" width="8.85546875" style="314"/>
    <col min="4351" max="4351" width="11.7109375" style="314" customWidth="1"/>
    <col min="4352" max="4352" width="8.85546875" style="314"/>
    <col min="4353" max="4353" width="10.28515625" style="314" bestFit="1" customWidth="1"/>
    <col min="4354" max="4354" width="8.85546875" style="314"/>
    <col min="4355" max="4355" width="10.28515625" style="314" bestFit="1" customWidth="1"/>
    <col min="4356" max="4356" width="8.85546875" style="314"/>
    <col min="4357" max="4357" width="10.28515625" style="314" bestFit="1" customWidth="1"/>
    <col min="4358" max="4594" width="8.85546875" style="314"/>
    <col min="4595" max="4595" width="26" style="314" customWidth="1"/>
    <col min="4596" max="4597" width="8.85546875" style="314"/>
    <col min="4598" max="4598" width="9.7109375" style="314" customWidth="1"/>
    <col min="4599" max="4606" width="8.85546875" style="314"/>
    <col min="4607" max="4607" width="11.7109375" style="314" customWidth="1"/>
    <col min="4608" max="4608" width="8.85546875" style="314"/>
    <col min="4609" max="4609" width="10.28515625" style="314" bestFit="1" customWidth="1"/>
    <col min="4610" max="4610" width="8.85546875" style="314"/>
    <col min="4611" max="4611" width="10.28515625" style="314" bestFit="1" customWidth="1"/>
    <col min="4612" max="4612" width="8.85546875" style="314"/>
    <col min="4613" max="4613" width="10.28515625" style="314" bestFit="1" customWidth="1"/>
    <col min="4614" max="4850" width="8.85546875" style="314"/>
    <col min="4851" max="4851" width="26" style="314" customWidth="1"/>
    <col min="4852" max="4853" width="8.85546875" style="314"/>
    <col min="4854" max="4854" width="9.7109375" style="314" customWidth="1"/>
    <col min="4855" max="4862" width="8.85546875" style="314"/>
    <col min="4863" max="4863" width="11.7109375" style="314" customWidth="1"/>
    <col min="4864" max="4864" width="8.85546875" style="314"/>
    <col min="4865" max="4865" width="10.28515625" style="314" bestFit="1" customWidth="1"/>
    <col min="4866" max="4866" width="8.85546875" style="314"/>
    <col min="4867" max="4867" width="10.28515625" style="314" bestFit="1" customWidth="1"/>
    <col min="4868" max="4868" width="8.85546875" style="314"/>
    <col min="4869" max="4869" width="10.28515625" style="314" bestFit="1" customWidth="1"/>
    <col min="4870" max="5106" width="8.85546875" style="314"/>
    <col min="5107" max="5107" width="26" style="314" customWidth="1"/>
    <col min="5108" max="5109" width="8.85546875" style="314"/>
    <col min="5110" max="5110" width="9.7109375" style="314" customWidth="1"/>
    <col min="5111" max="5118" width="8.85546875" style="314"/>
    <col min="5119" max="5119" width="11.7109375" style="314" customWidth="1"/>
    <col min="5120" max="5120" width="8.85546875" style="314"/>
    <col min="5121" max="5121" width="10.28515625" style="314" bestFit="1" customWidth="1"/>
    <col min="5122" max="5122" width="8.85546875" style="314"/>
    <col min="5123" max="5123" width="10.28515625" style="314" bestFit="1" customWidth="1"/>
    <col min="5124" max="5124" width="8.85546875" style="314"/>
    <col min="5125" max="5125" width="10.28515625" style="314" bestFit="1" customWidth="1"/>
    <col min="5126" max="5362" width="8.85546875" style="314"/>
    <col min="5363" max="5363" width="26" style="314" customWidth="1"/>
    <col min="5364" max="5365" width="8.85546875" style="314"/>
    <col min="5366" max="5366" width="9.7109375" style="314" customWidth="1"/>
    <col min="5367" max="5374" width="8.85546875" style="314"/>
    <col min="5375" max="5375" width="11.7109375" style="314" customWidth="1"/>
    <col min="5376" max="5376" width="8.85546875" style="314"/>
    <col min="5377" max="5377" width="10.28515625" style="314" bestFit="1" customWidth="1"/>
    <col min="5378" max="5378" width="8.85546875" style="314"/>
    <col min="5379" max="5379" width="10.28515625" style="314" bestFit="1" customWidth="1"/>
    <col min="5380" max="5380" width="8.85546875" style="314"/>
    <col min="5381" max="5381" width="10.28515625" style="314" bestFit="1" customWidth="1"/>
    <col min="5382" max="5618" width="8.85546875" style="314"/>
    <col min="5619" max="5619" width="26" style="314" customWidth="1"/>
    <col min="5620" max="5621" width="8.85546875" style="314"/>
    <col min="5622" max="5622" width="9.7109375" style="314" customWidth="1"/>
    <col min="5623" max="5630" width="8.85546875" style="314"/>
    <col min="5631" max="5631" width="11.7109375" style="314" customWidth="1"/>
    <col min="5632" max="5632" width="8.85546875" style="314"/>
    <col min="5633" max="5633" width="10.28515625" style="314" bestFit="1" customWidth="1"/>
    <col min="5634" max="5634" width="8.85546875" style="314"/>
    <col min="5635" max="5635" width="10.28515625" style="314" bestFit="1" customWidth="1"/>
    <col min="5636" max="5636" width="8.85546875" style="314"/>
    <col min="5637" max="5637" width="10.28515625" style="314" bestFit="1" customWidth="1"/>
    <col min="5638" max="5874" width="8.85546875" style="314"/>
    <col min="5875" max="5875" width="26" style="314" customWidth="1"/>
    <col min="5876" max="5877" width="8.85546875" style="314"/>
    <col min="5878" max="5878" width="9.7109375" style="314" customWidth="1"/>
    <col min="5879" max="5886" width="8.85546875" style="314"/>
    <col min="5887" max="5887" width="11.7109375" style="314" customWidth="1"/>
    <col min="5888" max="5888" width="8.85546875" style="314"/>
    <col min="5889" max="5889" width="10.28515625" style="314" bestFit="1" customWidth="1"/>
    <col min="5890" max="5890" width="8.85546875" style="314"/>
    <col min="5891" max="5891" width="10.28515625" style="314" bestFit="1" customWidth="1"/>
    <col min="5892" max="5892" width="8.85546875" style="314"/>
    <col min="5893" max="5893" width="10.28515625" style="314" bestFit="1" customWidth="1"/>
    <col min="5894" max="6130" width="8.85546875" style="314"/>
    <col min="6131" max="6131" width="26" style="314" customWidth="1"/>
    <col min="6132" max="6133" width="8.85546875" style="314"/>
    <col min="6134" max="6134" width="9.7109375" style="314" customWidth="1"/>
    <col min="6135" max="6142" width="8.85546875" style="314"/>
    <col min="6143" max="6143" width="11.7109375" style="314" customWidth="1"/>
    <col min="6144" max="6144" width="8.85546875" style="314"/>
    <col min="6145" max="6145" width="10.28515625" style="314" bestFit="1" customWidth="1"/>
    <col min="6146" max="6146" width="8.85546875" style="314"/>
    <col min="6147" max="6147" width="10.28515625" style="314" bestFit="1" customWidth="1"/>
    <col min="6148" max="6148" width="8.85546875" style="314"/>
    <col min="6149" max="6149" width="10.28515625" style="314" bestFit="1" customWidth="1"/>
    <col min="6150" max="6386" width="8.85546875" style="314"/>
    <col min="6387" max="6387" width="26" style="314" customWidth="1"/>
    <col min="6388" max="6389" width="8.85546875" style="314"/>
    <col min="6390" max="6390" width="9.7109375" style="314" customWidth="1"/>
    <col min="6391" max="6398" width="8.85546875" style="314"/>
    <col min="6399" max="6399" width="11.7109375" style="314" customWidth="1"/>
    <col min="6400" max="6400" width="8.85546875" style="314"/>
    <col min="6401" max="6401" width="10.28515625" style="314" bestFit="1" customWidth="1"/>
    <col min="6402" max="6402" width="8.85546875" style="314"/>
    <col min="6403" max="6403" width="10.28515625" style="314" bestFit="1" customWidth="1"/>
    <col min="6404" max="6404" width="8.85546875" style="314"/>
    <col min="6405" max="6405" width="10.28515625" style="314" bestFit="1" customWidth="1"/>
    <col min="6406" max="6642" width="8.85546875" style="314"/>
    <col min="6643" max="6643" width="26" style="314" customWidth="1"/>
    <col min="6644" max="6645" width="8.85546875" style="314"/>
    <col min="6646" max="6646" width="9.7109375" style="314" customWidth="1"/>
    <col min="6647" max="6654" width="8.85546875" style="314"/>
    <col min="6655" max="6655" width="11.7109375" style="314" customWidth="1"/>
    <col min="6656" max="6656" width="8.85546875" style="314"/>
    <col min="6657" max="6657" width="10.28515625" style="314" bestFit="1" customWidth="1"/>
    <col min="6658" max="6658" width="8.85546875" style="314"/>
    <col min="6659" max="6659" width="10.28515625" style="314" bestFit="1" customWidth="1"/>
    <col min="6660" max="6660" width="8.85546875" style="314"/>
    <col min="6661" max="6661" width="10.28515625" style="314" bestFit="1" customWidth="1"/>
    <col min="6662" max="6898" width="8.85546875" style="314"/>
    <col min="6899" max="6899" width="26" style="314" customWidth="1"/>
    <col min="6900" max="6901" width="8.85546875" style="314"/>
    <col min="6902" max="6902" width="9.7109375" style="314" customWidth="1"/>
    <col min="6903" max="6910" width="8.85546875" style="314"/>
    <col min="6911" max="6911" width="11.7109375" style="314" customWidth="1"/>
    <col min="6912" max="6912" width="8.85546875" style="314"/>
    <col min="6913" max="6913" width="10.28515625" style="314" bestFit="1" customWidth="1"/>
    <col min="6914" max="6914" width="8.85546875" style="314"/>
    <col min="6915" max="6915" width="10.28515625" style="314" bestFit="1" customWidth="1"/>
    <col min="6916" max="6916" width="8.85546875" style="314"/>
    <col min="6917" max="6917" width="10.28515625" style="314" bestFit="1" customWidth="1"/>
    <col min="6918" max="7154" width="8.85546875" style="314"/>
    <col min="7155" max="7155" width="26" style="314" customWidth="1"/>
    <col min="7156" max="7157" width="8.85546875" style="314"/>
    <col min="7158" max="7158" width="9.7109375" style="314" customWidth="1"/>
    <col min="7159" max="7166" width="8.85546875" style="314"/>
    <col min="7167" max="7167" width="11.7109375" style="314" customWidth="1"/>
    <col min="7168" max="7168" width="8.85546875" style="314"/>
    <col min="7169" max="7169" width="10.28515625" style="314" bestFit="1" customWidth="1"/>
    <col min="7170" max="7170" width="8.85546875" style="314"/>
    <col min="7171" max="7171" width="10.28515625" style="314" bestFit="1" customWidth="1"/>
    <col min="7172" max="7172" width="8.85546875" style="314"/>
    <col min="7173" max="7173" width="10.28515625" style="314" bestFit="1" customWidth="1"/>
    <col min="7174" max="7410" width="8.85546875" style="314"/>
    <col min="7411" max="7411" width="26" style="314" customWidth="1"/>
    <col min="7412" max="7413" width="8.85546875" style="314"/>
    <col min="7414" max="7414" width="9.7109375" style="314" customWidth="1"/>
    <col min="7415" max="7422" width="8.85546875" style="314"/>
    <col min="7423" max="7423" width="11.7109375" style="314" customWidth="1"/>
    <col min="7424" max="7424" width="8.85546875" style="314"/>
    <col min="7425" max="7425" width="10.28515625" style="314" bestFit="1" customWidth="1"/>
    <col min="7426" max="7426" width="8.85546875" style="314"/>
    <col min="7427" max="7427" width="10.28515625" style="314" bestFit="1" customWidth="1"/>
    <col min="7428" max="7428" width="8.85546875" style="314"/>
    <col min="7429" max="7429" width="10.28515625" style="314" bestFit="1" customWidth="1"/>
    <col min="7430" max="7666" width="8.85546875" style="314"/>
    <col min="7667" max="7667" width="26" style="314" customWidth="1"/>
    <col min="7668" max="7669" width="8.85546875" style="314"/>
    <col min="7670" max="7670" width="9.7109375" style="314" customWidth="1"/>
    <col min="7671" max="7678" width="8.85546875" style="314"/>
    <col min="7679" max="7679" width="11.7109375" style="314" customWidth="1"/>
    <col min="7680" max="7680" width="8.85546875" style="314"/>
    <col min="7681" max="7681" width="10.28515625" style="314" bestFit="1" customWidth="1"/>
    <col min="7682" max="7682" width="8.85546875" style="314"/>
    <col min="7683" max="7683" width="10.28515625" style="314" bestFit="1" customWidth="1"/>
    <col min="7684" max="7684" width="8.85546875" style="314"/>
    <col min="7685" max="7685" width="10.28515625" style="314" bestFit="1" customWidth="1"/>
    <col min="7686" max="7922" width="8.85546875" style="314"/>
    <col min="7923" max="7923" width="26" style="314" customWidth="1"/>
    <col min="7924" max="7925" width="8.85546875" style="314"/>
    <col min="7926" max="7926" width="9.7109375" style="314" customWidth="1"/>
    <col min="7927" max="7934" width="8.85546875" style="314"/>
    <col min="7935" max="7935" width="11.7109375" style="314" customWidth="1"/>
    <col min="7936" max="7936" width="8.85546875" style="314"/>
    <col min="7937" max="7937" width="10.28515625" style="314" bestFit="1" customWidth="1"/>
    <col min="7938" max="7938" width="8.85546875" style="314"/>
    <col min="7939" max="7939" width="10.28515625" style="314" bestFit="1" customWidth="1"/>
    <col min="7940" max="7940" width="8.85546875" style="314"/>
    <col min="7941" max="7941" width="10.28515625" style="314" bestFit="1" customWidth="1"/>
    <col min="7942" max="8178" width="8.85546875" style="314"/>
    <col min="8179" max="8179" width="26" style="314" customWidth="1"/>
    <col min="8180" max="8181" width="8.85546875" style="314"/>
    <col min="8182" max="8182" width="9.7109375" style="314" customWidth="1"/>
    <col min="8183" max="8190" width="8.85546875" style="314"/>
    <col min="8191" max="8191" width="11.7109375" style="314" customWidth="1"/>
    <col min="8192" max="8192" width="8.85546875" style="314"/>
    <col min="8193" max="8193" width="10.28515625" style="314" bestFit="1" customWidth="1"/>
    <col min="8194" max="8194" width="8.85546875" style="314"/>
    <col min="8195" max="8195" width="10.28515625" style="314" bestFit="1" customWidth="1"/>
    <col min="8196" max="8196" width="8.85546875" style="314"/>
    <col min="8197" max="8197" width="10.28515625" style="314" bestFit="1" customWidth="1"/>
    <col min="8198" max="8434" width="8.85546875" style="314"/>
    <col min="8435" max="8435" width="26" style="314" customWidth="1"/>
    <col min="8436" max="8437" width="8.85546875" style="314"/>
    <col min="8438" max="8438" width="9.7109375" style="314" customWidth="1"/>
    <col min="8439" max="8446" width="8.85546875" style="314"/>
    <col min="8447" max="8447" width="11.7109375" style="314" customWidth="1"/>
    <col min="8448" max="8448" width="8.85546875" style="314"/>
    <col min="8449" max="8449" width="10.28515625" style="314" bestFit="1" customWidth="1"/>
    <col min="8450" max="8450" width="8.85546875" style="314"/>
    <col min="8451" max="8451" width="10.28515625" style="314" bestFit="1" customWidth="1"/>
    <col min="8452" max="8452" width="8.85546875" style="314"/>
    <col min="8453" max="8453" width="10.28515625" style="314" bestFit="1" customWidth="1"/>
    <col min="8454" max="8690" width="8.85546875" style="314"/>
    <col min="8691" max="8691" width="26" style="314" customWidth="1"/>
    <col min="8692" max="8693" width="8.85546875" style="314"/>
    <col min="8694" max="8694" width="9.7109375" style="314" customWidth="1"/>
    <col min="8695" max="8702" width="8.85546875" style="314"/>
    <col min="8703" max="8703" width="11.7109375" style="314" customWidth="1"/>
    <col min="8704" max="8704" width="8.85546875" style="314"/>
    <col min="8705" max="8705" width="10.28515625" style="314" bestFit="1" customWidth="1"/>
    <col min="8706" max="8706" width="8.85546875" style="314"/>
    <col min="8707" max="8707" width="10.28515625" style="314" bestFit="1" customWidth="1"/>
    <col min="8708" max="8708" width="8.85546875" style="314"/>
    <col min="8709" max="8709" width="10.28515625" style="314" bestFit="1" customWidth="1"/>
    <col min="8710" max="8946" width="8.85546875" style="314"/>
    <col min="8947" max="8947" width="26" style="314" customWidth="1"/>
    <col min="8948" max="8949" width="8.85546875" style="314"/>
    <col min="8950" max="8950" width="9.7109375" style="314" customWidth="1"/>
    <col min="8951" max="8958" width="8.85546875" style="314"/>
    <col min="8959" max="8959" width="11.7109375" style="314" customWidth="1"/>
    <col min="8960" max="8960" width="8.85546875" style="314"/>
    <col min="8961" max="8961" width="10.28515625" style="314" bestFit="1" customWidth="1"/>
    <col min="8962" max="8962" width="8.85546875" style="314"/>
    <col min="8963" max="8963" width="10.28515625" style="314" bestFit="1" customWidth="1"/>
    <col min="8964" max="8964" width="8.85546875" style="314"/>
    <col min="8965" max="8965" width="10.28515625" style="314" bestFit="1" customWidth="1"/>
    <col min="8966" max="9202" width="8.85546875" style="314"/>
    <col min="9203" max="9203" width="26" style="314" customWidth="1"/>
    <col min="9204" max="9205" width="8.85546875" style="314"/>
    <col min="9206" max="9206" width="9.7109375" style="314" customWidth="1"/>
    <col min="9207" max="9214" width="8.85546875" style="314"/>
    <col min="9215" max="9215" width="11.7109375" style="314" customWidth="1"/>
    <col min="9216" max="9216" width="8.85546875" style="314"/>
    <col min="9217" max="9217" width="10.28515625" style="314" bestFit="1" customWidth="1"/>
    <col min="9218" max="9218" width="8.85546875" style="314"/>
    <col min="9219" max="9219" width="10.28515625" style="314" bestFit="1" customWidth="1"/>
    <col min="9220" max="9220" width="8.85546875" style="314"/>
    <col min="9221" max="9221" width="10.28515625" style="314" bestFit="1" customWidth="1"/>
    <col min="9222" max="9458" width="8.85546875" style="314"/>
    <col min="9459" max="9459" width="26" style="314" customWidth="1"/>
    <col min="9460" max="9461" width="8.85546875" style="314"/>
    <col min="9462" max="9462" width="9.7109375" style="314" customWidth="1"/>
    <col min="9463" max="9470" width="8.85546875" style="314"/>
    <col min="9471" max="9471" width="11.7109375" style="314" customWidth="1"/>
    <col min="9472" max="9472" width="8.85546875" style="314"/>
    <col min="9473" max="9473" width="10.28515625" style="314" bestFit="1" customWidth="1"/>
    <col min="9474" max="9474" width="8.85546875" style="314"/>
    <col min="9475" max="9475" width="10.28515625" style="314" bestFit="1" customWidth="1"/>
    <col min="9476" max="9476" width="8.85546875" style="314"/>
    <col min="9477" max="9477" width="10.28515625" style="314" bestFit="1" customWidth="1"/>
    <col min="9478" max="9714" width="8.85546875" style="314"/>
    <col min="9715" max="9715" width="26" style="314" customWidth="1"/>
    <col min="9716" max="9717" width="8.85546875" style="314"/>
    <col min="9718" max="9718" width="9.7109375" style="314" customWidth="1"/>
    <col min="9719" max="9726" width="8.85546875" style="314"/>
    <col min="9727" max="9727" width="11.7109375" style="314" customWidth="1"/>
    <col min="9728" max="9728" width="8.85546875" style="314"/>
    <col min="9729" max="9729" width="10.28515625" style="314" bestFit="1" customWidth="1"/>
    <col min="9730" max="9730" width="8.85546875" style="314"/>
    <col min="9731" max="9731" width="10.28515625" style="314" bestFit="1" customWidth="1"/>
    <col min="9732" max="9732" width="8.85546875" style="314"/>
    <col min="9733" max="9733" width="10.28515625" style="314" bestFit="1" customWidth="1"/>
    <col min="9734" max="9970" width="8.85546875" style="314"/>
    <col min="9971" max="9971" width="26" style="314" customWidth="1"/>
    <col min="9972" max="9973" width="8.85546875" style="314"/>
    <col min="9974" max="9974" width="9.7109375" style="314" customWidth="1"/>
    <col min="9975" max="9982" width="8.85546875" style="314"/>
    <col min="9983" max="9983" width="11.7109375" style="314" customWidth="1"/>
    <col min="9984" max="9984" width="8.85546875" style="314"/>
    <col min="9985" max="9985" width="10.28515625" style="314" bestFit="1" customWidth="1"/>
    <col min="9986" max="9986" width="8.85546875" style="314"/>
    <col min="9987" max="9987" width="10.28515625" style="314" bestFit="1" customWidth="1"/>
    <col min="9988" max="9988" width="8.85546875" style="314"/>
    <col min="9989" max="9989" width="10.28515625" style="314" bestFit="1" customWidth="1"/>
    <col min="9990" max="10226" width="8.85546875" style="314"/>
    <col min="10227" max="10227" width="26" style="314" customWidth="1"/>
    <col min="10228" max="10229" width="8.85546875" style="314"/>
    <col min="10230" max="10230" width="9.7109375" style="314" customWidth="1"/>
    <col min="10231" max="10238" width="8.85546875" style="314"/>
    <col min="10239" max="10239" width="11.7109375" style="314" customWidth="1"/>
    <col min="10240" max="10240" width="8.85546875" style="314"/>
    <col min="10241" max="10241" width="10.28515625" style="314" bestFit="1" customWidth="1"/>
    <col min="10242" max="10242" width="8.85546875" style="314"/>
    <col min="10243" max="10243" width="10.28515625" style="314" bestFit="1" customWidth="1"/>
    <col min="10244" max="10244" width="8.85546875" style="314"/>
    <col min="10245" max="10245" width="10.28515625" style="314" bestFit="1" customWidth="1"/>
    <col min="10246" max="10482" width="8.85546875" style="314"/>
    <col min="10483" max="10483" width="26" style="314" customWidth="1"/>
    <col min="10484" max="10485" width="8.85546875" style="314"/>
    <col min="10486" max="10486" width="9.7109375" style="314" customWidth="1"/>
    <col min="10487" max="10494" width="8.85546875" style="314"/>
    <col min="10495" max="10495" width="11.7109375" style="314" customWidth="1"/>
    <col min="10496" max="10496" width="8.85546875" style="314"/>
    <col min="10497" max="10497" width="10.28515625" style="314" bestFit="1" customWidth="1"/>
    <col min="10498" max="10498" width="8.85546875" style="314"/>
    <col min="10499" max="10499" width="10.28515625" style="314" bestFit="1" customWidth="1"/>
    <col min="10500" max="10500" width="8.85546875" style="314"/>
    <col min="10501" max="10501" width="10.28515625" style="314" bestFit="1" customWidth="1"/>
    <col min="10502" max="10738" width="8.85546875" style="314"/>
    <col min="10739" max="10739" width="26" style="314" customWidth="1"/>
    <col min="10740" max="10741" width="8.85546875" style="314"/>
    <col min="10742" max="10742" width="9.7109375" style="314" customWidth="1"/>
    <col min="10743" max="10750" width="8.85546875" style="314"/>
    <col min="10751" max="10751" width="11.7109375" style="314" customWidth="1"/>
    <col min="10752" max="10752" width="8.85546875" style="314"/>
    <col min="10753" max="10753" width="10.28515625" style="314" bestFit="1" customWidth="1"/>
    <col min="10754" max="10754" width="8.85546875" style="314"/>
    <col min="10755" max="10755" width="10.28515625" style="314" bestFit="1" customWidth="1"/>
    <col min="10756" max="10756" width="8.85546875" style="314"/>
    <col min="10757" max="10757" width="10.28515625" style="314" bestFit="1" customWidth="1"/>
    <col min="10758" max="10994" width="8.85546875" style="314"/>
    <col min="10995" max="10995" width="26" style="314" customWidth="1"/>
    <col min="10996" max="10997" width="8.85546875" style="314"/>
    <col min="10998" max="10998" width="9.7109375" style="314" customWidth="1"/>
    <col min="10999" max="11006" width="8.85546875" style="314"/>
    <col min="11007" max="11007" width="11.7109375" style="314" customWidth="1"/>
    <col min="11008" max="11008" width="8.85546875" style="314"/>
    <col min="11009" max="11009" width="10.28515625" style="314" bestFit="1" customWidth="1"/>
    <col min="11010" max="11010" width="8.85546875" style="314"/>
    <col min="11011" max="11011" width="10.28515625" style="314" bestFit="1" customWidth="1"/>
    <col min="11012" max="11012" width="8.85546875" style="314"/>
    <col min="11013" max="11013" width="10.28515625" style="314" bestFit="1" customWidth="1"/>
    <col min="11014" max="11250" width="8.85546875" style="314"/>
    <col min="11251" max="11251" width="26" style="314" customWidth="1"/>
    <col min="11252" max="11253" width="8.85546875" style="314"/>
    <col min="11254" max="11254" width="9.7109375" style="314" customWidth="1"/>
    <col min="11255" max="11262" width="8.85546875" style="314"/>
    <col min="11263" max="11263" width="11.7109375" style="314" customWidth="1"/>
    <col min="11264" max="11264" width="8.85546875" style="314"/>
    <col min="11265" max="11265" width="10.28515625" style="314" bestFit="1" customWidth="1"/>
    <col min="11266" max="11266" width="8.85546875" style="314"/>
    <col min="11267" max="11267" width="10.28515625" style="314" bestFit="1" customWidth="1"/>
    <col min="11268" max="11268" width="8.85546875" style="314"/>
    <col min="11269" max="11269" width="10.28515625" style="314" bestFit="1" customWidth="1"/>
    <col min="11270" max="11506" width="8.85546875" style="314"/>
    <col min="11507" max="11507" width="26" style="314" customWidth="1"/>
    <col min="11508" max="11509" width="8.85546875" style="314"/>
    <col min="11510" max="11510" width="9.7109375" style="314" customWidth="1"/>
    <col min="11511" max="11518" width="8.85546875" style="314"/>
    <col min="11519" max="11519" width="11.7109375" style="314" customWidth="1"/>
    <col min="11520" max="11520" width="8.85546875" style="314"/>
    <col min="11521" max="11521" width="10.28515625" style="314" bestFit="1" customWidth="1"/>
    <col min="11522" max="11522" width="8.85546875" style="314"/>
    <col min="11523" max="11523" width="10.28515625" style="314" bestFit="1" customWidth="1"/>
    <col min="11524" max="11524" width="8.85546875" style="314"/>
    <col min="11525" max="11525" width="10.28515625" style="314" bestFit="1" customWidth="1"/>
    <col min="11526" max="11762" width="8.85546875" style="314"/>
    <col min="11763" max="11763" width="26" style="314" customWidth="1"/>
    <col min="11764" max="11765" width="8.85546875" style="314"/>
    <col min="11766" max="11766" width="9.7109375" style="314" customWidth="1"/>
    <col min="11767" max="11774" width="8.85546875" style="314"/>
    <col min="11775" max="11775" width="11.7109375" style="314" customWidth="1"/>
    <col min="11776" max="11776" width="8.85546875" style="314"/>
    <col min="11777" max="11777" width="10.28515625" style="314" bestFit="1" customWidth="1"/>
    <col min="11778" max="11778" width="8.85546875" style="314"/>
    <col min="11779" max="11779" width="10.28515625" style="314" bestFit="1" customWidth="1"/>
    <col min="11780" max="11780" width="8.85546875" style="314"/>
    <col min="11781" max="11781" width="10.28515625" style="314" bestFit="1" customWidth="1"/>
    <col min="11782" max="12018" width="8.85546875" style="314"/>
    <col min="12019" max="12019" width="26" style="314" customWidth="1"/>
    <col min="12020" max="12021" width="8.85546875" style="314"/>
    <col min="12022" max="12022" width="9.7109375" style="314" customWidth="1"/>
    <col min="12023" max="12030" width="8.85546875" style="314"/>
    <col min="12031" max="12031" width="11.7109375" style="314" customWidth="1"/>
    <col min="12032" max="12032" width="8.85546875" style="314"/>
    <col min="12033" max="12033" width="10.28515625" style="314" bestFit="1" customWidth="1"/>
    <col min="12034" max="12034" width="8.85546875" style="314"/>
    <col min="12035" max="12035" width="10.28515625" style="314" bestFit="1" customWidth="1"/>
    <col min="12036" max="12036" width="8.85546875" style="314"/>
    <col min="12037" max="12037" width="10.28515625" style="314" bestFit="1" customWidth="1"/>
    <col min="12038" max="12274" width="8.85546875" style="314"/>
    <col min="12275" max="12275" width="26" style="314" customWidth="1"/>
    <col min="12276" max="12277" width="8.85546875" style="314"/>
    <col min="12278" max="12278" width="9.7109375" style="314" customWidth="1"/>
    <col min="12279" max="12286" width="8.85546875" style="314"/>
    <col min="12287" max="12287" width="11.7109375" style="314" customWidth="1"/>
    <col min="12288" max="12288" width="8.85546875" style="314"/>
    <col min="12289" max="12289" width="10.28515625" style="314" bestFit="1" customWidth="1"/>
    <col min="12290" max="12290" width="8.85546875" style="314"/>
    <col min="12291" max="12291" width="10.28515625" style="314" bestFit="1" customWidth="1"/>
    <col min="12292" max="12292" width="8.85546875" style="314"/>
    <col min="12293" max="12293" width="10.28515625" style="314" bestFit="1" customWidth="1"/>
    <col min="12294" max="12530" width="8.85546875" style="314"/>
    <col min="12531" max="12531" width="26" style="314" customWidth="1"/>
    <col min="12532" max="12533" width="8.85546875" style="314"/>
    <col min="12534" max="12534" width="9.7109375" style="314" customWidth="1"/>
    <col min="12535" max="12542" width="8.85546875" style="314"/>
    <col min="12543" max="12543" width="11.7109375" style="314" customWidth="1"/>
    <col min="12544" max="12544" width="8.85546875" style="314"/>
    <col min="12545" max="12545" width="10.28515625" style="314" bestFit="1" customWidth="1"/>
    <col min="12546" max="12546" width="8.85546875" style="314"/>
    <col min="12547" max="12547" width="10.28515625" style="314" bestFit="1" customWidth="1"/>
    <col min="12548" max="12548" width="8.85546875" style="314"/>
    <col min="12549" max="12549" width="10.28515625" style="314" bestFit="1" customWidth="1"/>
    <col min="12550" max="12786" width="8.85546875" style="314"/>
    <col min="12787" max="12787" width="26" style="314" customWidth="1"/>
    <col min="12788" max="12789" width="8.85546875" style="314"/>
    <col min="12790" max="12790" width="9.7109375" style="314" customWidth="1"/>
    <col min="12791" max="12798" width="8.85546875" style="314"/>
    <col min="12799" max="12799" width="11.7109375" style="314" customWidth="1"/>
    <col min="12800" max="12800" width="8.85546875" style="314"/>
    <col min="12801" max="12801" width="10.28515625" style="314" bestFit="1" customWidth="1"/>
    <col min="12802" max="12802" width="8.85546875" style="314"/>
    <col min="12803" max="12803" width="10.28515625" style="314" bestFit="1" customWidth="1"/>
    <col min="12804" max="12804" width="8.85546875" style="314"/>
    <col min="12805" max="12805" width="10.28515625" style="314" bestFit="1" customWidth="1"/>
    <col min="12806" max="13042" width="8.85546875" style="314"/>
    <col min="13043" max="13043" width="26" style="314" customWidth="1"/>
    <col min="13044" max="13045" width="8.85546875" style="314"/>
    <col min="13046" max="13046" width="9.7109375" style="314" customWidth="1"/>
    <col min="13047" max="13054" width="8.85546875" style="314"/>
    <col min="13055" max="13055" width="11.7109375" style="314" customWidth="1"/>
    <col min="13056" max="13056" width="8.85546875" style="314"/>
    <col min="13057" max="13057" width="10.28515625" style="314" bestFit="1" customWidth="1"/>
    <col min="13058" max="13058" width="8.85546875" style="314"/>
    <col min="13059" max="13059" width="10.28515625" style="314" bestFit="1" customWidth="1"/>
    <col min="13060" max="13060" width="8.85546875" style="314"/>
    <col min="13061" max="13061" width="10.28515625" style="314" bestFit="1" customWidth="1"/>
    <col min="13062" max="13298" width="8.85546875" style="314"/>
    <col min="13299" max="13299" width="26" style="314" customWidth="1"/>
    <col min="13300" max="13301" width="8.85546875" style="314"/>
    <col min="13302" max="13302" width="9.7109375" style="314" customWidth="1"/>
    <col min="13303" max="13310" width="8.85546875" style="314"/>
    <col min="13311" max="13311" width="11.7109375" style="314" customWidth="1"/>
    <col min="13312" max="13312" width="8.85546875" style="314"/>
    <col min="13313" max="13313" width="10.28515625" style="314" bestFit="1" customWidth="1"/>
    <col min="13314" max="13314" width="8.85546875" style="314"/>
    <col min="13315" max="13315" width="10.28515625" style="314" bestFit="1" customWidth="1"/>
    <col min="13316" max="13316" width="8.85546875" style="314"/>
    <col min="13317" max="13317" width="10.28515625" style="314" bestFit="1" customWidth="1"/>
    <col min="13318" max="13554" width="8.85546875" style="314"/>
    <col min="13555" max="13555" width="26" style="314" customWidth="1"/>
    <col min="13556" max="13557" width="8.85546875" style="314"/>
    <col min="13558" max="13558" width="9.7109375" style="314" customWidth="1"/>
    <col min="13559" max="13566" width="8.85546875" style="314"/>
    <col min="13567" max="13567" width="11.7109375" style="314" customWidth="1"/>
    <col min="13568" max="13568" width="8.85546875" style="314"/>
    <col min="13569" max="13569" width="10.28515625" style="314" bestFit="1" customWidth="1"/>
    <col min="13570" max="13570" width="8.85546875" style="314"/>
    <col min="13571" max="13571" width="10.28515625" style="314" bestFit="1" customWidth="1"/>
    <col min="13572" max="13572" width="8.85546875" style="314"/>
    <col min="13573" max="13573" width="10.28515625" style="314" bestFit="1" customWidth="1"/>
    <col min="13574" max="13810" width="8.85546875" style="314"/>
    <col min="13811" max="13811" width="26" style="314" customWidth="1"/>
    <col min="13812" max="13813" width="8.85546875" style="314"/>
    <col min="13814" max="13814" width="9.7109375" style="314" customWidth="1"/>
    <col min="13815" max="13822" width="8.85546875" style="314"/>
    <col min="13823" max="13823" width="11.7109375" style="314" customWidth="1"/>
    <col min="13824" max="13824" width="8.85546875" style="314"/>
    <col min="13825" max="13825" width="10.28515625" style="314" bestFit="1" customWidth="1"/>
    <col min="13826" max="13826" width="8.85546875" style="314"/>
    <col min="13827" max="13827" width="10.28515625" style="314" bestFit="1" customWidth="1"/>
    <col min="13828" max="13828" width="8.85546875" style="314"/>
    <col min="13829" max="13829" width="10.28515625" style="314" bestFit="1" customWidth="1"/>
    <col min="13830" max="14066" width="8.85546875" style="314"/>
    <col min="14067" max="14067" width="26" style="314" customWidth="1"/>
    <col min="14068" max="14069" width="8.85546875" style="314"/>
    <col min="14070" max="14070" width="9.7109375" style="314" customWidth="1"/>
    <col min="14071" max="14078" width="8.85546875" style="314"/>
    <col min="14079" max="14079" width="11.7109375" style="314" customWidth="1"/>
    <col min="14080" max="14080" width="8.85546875" style="314"/>
    <col min="14081" max="14081" width="10.28515625" style="314" bestFit="1" customWidth="1"/>
    <col min="14082" max="14082" width="8.85546875" style="314"/>
    <col min="14083" max="14083" width="10.28515625" style="314" bestFit="1" customWidth="1"/>
    <col min="14084" max="14084" width="8.85546875" style="314"/>
    <col min="14085" max="14085" width="10.28515625" style="314" bestFit="1" customWidth="1"/>
    <col min="14086" max="14322" width="8.85546875" style="314"/>
    <col min="14323" max="14323" width="26" style="314" customWidth="1"/>
    <col min="14324" max="14325" width="8.85546875" style="314"/>
    <col min="14326" max="14326" width="9.7109375" style="314" customWidth="1"/>
    <col min="14327" max="14334" width="8.85546875" style="314"/>
    <col min="14335" max="14335" width="11.7109375" style="314" customWidth="1"/>
    <col min="14336" max="14336" width="8.85546875" style="314"/>
    <col min="14337" max="14337" width="10.28515625" style="314" bestFit="1" customWidth="1"/>
    <col min="14338" max="14338" width="8.85546875" style="314"/>
    <col min="14339" max="14339" width="10.28515625" style="314" bestFit="1" customWidth="1"/>
    <col min="14340" max="14340" width="8.85546875" style="314"/>
    <col min="14341" max="14341" width="10.28515625" style="314" bestFit="1" customWidth="1"/>
    <col min="14342" max="14578" width="8.85546875" style="314"/>
    <col min="14579" max="14579" width="26" style="314" customWidth="1"/>
    <col min="14580" max="14581" width="8.85546875" style="314"/>
    <col min="14582" max="14582" width="9.7109375" style="314" customWidth="1"/>
    <col min="14583" max="14590" width="8.85546875" style="314"/>
    <col min="14591" max="14591" width="11.7109375" style="314" customWidth="1"/>
    <col min="14592" max="14592" width="8.85546875" style="314"/>
    <col min="14593" max="14593" width="10.28515625" style="314" bestFit="1" customWidth="1"/>
    <col min="14594" max="14594" width="8.85546875" style="314"/>
    <col min="14595" max="14595" width="10.28515625" style="314" bestFit="1" customWidth="1"/>
    <col min="14596" max="14596" width="8.85546875" style="314"/>
    <col min="14597" max="14597" width="10.28515625" style="314" bestFit="1" customWidth="1"/>
    <col min="14598" max="14834" width="8.85546875" style="314"/>
    <col min="14835" max="14835" width="26" style="314" customWidth="1"/>
    <col min="14836" max="14837" width="8.85546875" style="314"/>
    <col min="14838" max="14838" width="9.7109375" style="314" customWidth="1"/>
    <col min="14839" max="14846" width="8.85546875" style="314"/>
    <col min="14847" max="14847" width="11.7109375" style="314" customWidth="1"/>
    <col min="14848" max="14848" width="8.85546875" style="314"/>
    <col min="14849" max="14849" width="10.28515625" style="314" bestFit="1" customWidth="1"/>
    <col min="14850" max="14850" width="8.85546875" style="314"/>
    <col min="14851" max="14851" width="10.28515625" style="314" bestFit="1" customWidth="1"/>
    <col min="14852" max="14852" width="8.85546875" style="314"/>
    <col min="14853" max="14853" width="10.28515625" style="314" bestFit="1" customWidth="1"/>
    <col min="14854" max="15090" width="8.85546875" style="314"/>
    <col min="15091" max="15091" width="26" style="314" customWidth="1"/>
    <col min="15092" max="15093" width="8.85546875" style="314"/>
    <col min="15094" max="15094" width="9.7109375" style="314" customWidth="1"/>
    <col min="15095" max="15102" width="8.85546875" style="314"/>
    <col min="15103" max="15103" width="11.7109375" style="314" customWidth="1"/>
    <col min="15104" max="15104" width="8.85546875" style="314"/>
    <col min="15105" max="15105" width="10.28515625" style="314" bestFit="1" customWidth="1"/>
    <col min="15106" max="15106" width="8.85546875" style="314"/>
    <col min="15107" max="15107" width="10.28515625" style="314" bestFit="1" customWidth="1"/>
    <col min="15108" max="15108" width="8.85546875" style="314"/>
    <col min="15109" max="15109" width="10.28515625" style="314" bestFit="1" customWidth="1"/>
    <col min="15110" max="15346" width="8.85546875" style="314"/>
    <col min="15347" max="15347" width="26" style="314" customWidth="1"/>
    <col min="15348" max="15349" width="8.85546875" style="314"/>
    <col min="15350" max="15350" width="9.7109375" style="314" customWidth="1"/>
    <col min="15351" max="15358" width="8.85546875" style="314"/>
    <col min="15359" max="15359" width="11.7109375" style="314" customWidth="1"/>
    <col min="15360" max="15360" width="8.85546875" style="314"/>
    <col min="15361" max="15361" width="10.28515625" style="314" bestFit="1" customWidth="1"/>
    <col min="15362" max="15362" width="8.85546875" style="314"/>
    <col min="15363" max="15363" width="10.28515625" style="314" bestFit="1" customWidth="1"/>
    <col min="15364" max="15364" width="8.85546875" style="314"/>
    <col min="15365" max="15365" width="10.28515625" style="314" bestFit="1" customWidth="1"/>
    <col min="15366" max="15602" width="8.85546875" style="314"/>
    <col min="15603" max="15603" width="26" style="314" customWidth="1"/>
    <col min="15604" max="15605" width="8.85546875" style="314"/>
    <col min="15606" max="15606" width="9.7109375" style="314" customWidth="1"/>
    <col min="15607" max="15614" width="8.85546875" style="314"/>
    <col min="15615" max="15615" width="11.7109375" style="314" customWidth="1"/>
    <col min="15616" max="15616" width="8.85546875" style="314"/>
    <col min="15617" max="15617" width="10.28515625" style="314" bestFit="1" customWidth="1"/>
    <col min="15618" max="15618" width="8.85546875" style="314"/>
    <col min="15619" max="15619" width="10.28515625" style="314" bestFit="1" customWidth="1"/>
    <col min="15620" max="15620" width="8.85546875" style="314"/>
    <col min="15621" max="15621" width="10.28515625" style="314" bestFit="1" customWidth="1"/>
    <col min="15622" max="15858" width="8.85546875" style="314"/>
    <col min="15859" max="15859" width="26" style="314" customWidth="1"/>
    <col min="15860" max="15861" width="8.85546875" style="314"/>
    <col min="15862" max="15862" width="9.7109375" style="314" customWidth="1"/>
    <col min="15863" max="15870" width="8.85546875" style="314"/>
    <col min="15871" max="15871" width="11.7109375" style="314" customWidth="1"/>
    <col min="15872" max="15872" width="8.85546875" style="314"/>
    <col min="15873" max="15873" width="10.28515625" style="314" bestFit="1" customWidth="1"/>
    <col min="15874" max="15874" width="8.85546875" style="314"/>
    <col min="15875" max="15875" width="10.28515625" style="314" bestFit="1" customWidth="1"/>
    <col min="15876" max="15876" width="8.85546875" style="314"/>
    <col min="15877" max="15877" width="10.28515625" style="314" bestFit="1" customWidth="1"/>
    <col min="15878" max="16114" width="8.85546875" style="314"/>
    <col min="16115" max="16115" width="26" style="314" customWidth="1"/>
    <col min="16116" max="16117" width="8.85546875" style="314"/>
    <col min="16118" max="16118" width="9.7109375" style="314" customWidth="1"/>
    <col min="16119" max="16126" width="8.85546875" style="314"/>
    <col min="16127" max="16127" width="11.7109375" style="314" customWidth="1"/>
    <col min="16128" max="16128" width="8.85546875" style="314"/>
    <col min="16129" max="16129" width="10.28515625" style="314" bestFit="1" customWidth="1"/>
    <col min="16130" max="16130" width="8.85546875" style="314"/>
    <col min="16131" max="16131" width="10.28515625" style="314" bestFit="1" customWidth="1"/>
    <col min="16132" max="16132" width="8.85546875" style="314"/>
    <col min="16133" max="16133" width="10.28515625" style="314" bestFit="1" customWidth="1"/>
    <col min="16134" max="16382" width="8.85546875" style="314"/>
    <col min="16383" max="16384" width="9" style="314" customWidth="1"/>
  </cols>
  <sheetData>
    <row r="1" spans="1:10" ht="63.95" customHeight="1" x14ac:dyDescent="0.2">
      <c r="A1" s="1026" t="s">
        <v>242</v>
      </c>
      <c r="B1" s="1026"/>
      <c r="C1" s="1026"/>
      <c r="D1" s="1026"/>
      <c r="E1" s="1026"/>
      <c r="F1" s="1026"/>
      <c r="G1" s="1026"/>
      <c r="H1" s="1026"/>
      <c r="I1" s="1026"/>
      <c r="J1" s="1026"/>
    </row>
    <row r="2" spans="1:10" x14ac:dyDescent="0.2">
      <c r="A2" s="315"/>
      <c r="B2" s="316"/>
      <c r="C2" s="316"/>
      <c r="D2" s="316"/>
      <c r="E2" s="316"/>
      <c r="F2" s="315"/>
      <c r="G2" s="315"/>
      <c r="H2" s="315"/>
      <c r="I2" s="315"/>
      <c r="J2" s="315" t="s">
        <v>243</v>
      </c>
    </row>
    <row r="3" spans="1:10" ht="106.7" customHeight="1" x14ac:dyDescent="0.2">
      <c r="A3" s="317" t="s">
        <v>244</v>
      </c>
      <c r="B3" s="318" t="s">
        <v>273</v>
      </c>
      <c r="C3" s="318" t="s">
        <v>503</v>
      </c>
      <c r="D3" s="319" t="s">
        <v>504</v>
      </c>
      <c r="E3" s="318" t="s">
        <v>505</v>
      </c>
      <c r="F3" s="319" t="s">
        <v>506</v>
      </c>
      <c r="G3" s="320" t="s">
        <v>612</v>
      </c>
      <c r="H3" s="320" t="s">
        <v>508</v>
      </c>
      <c r="I3" s="322" t="s">
        <v>509</v>
      </c>
      <c r="J3" s="323" t="s">
        <v>510</v>
      </c>
    </row>
    <row r="4" spans="1:10" ht="27.2" customHeight="1" x14ac:dyDescent="0.2">
      <c r="A4" s="1027"/>
      <c r="B4" s="1029">
        <v>1</v>
      </c>
      <c r="C4" s="1029">
        <v>2</v>
      </c>
      <c r="D4" s="1029" t="s">
        <v>245</v>
      </c>
      <c r="E4" s="1029">
        <v>4</v>
      </c>
      <c r="F4" s="1029" t="s">
        <v>246</v>
      </c>
      <c r="G4" s="1029">
        <v>6</v>
      </c>
      <c r="H4" s="1029" t="s">
        <v>613</v>
      </c>
      <c r="I4" s="1030" t="s">
        <v>350</v>
      </c>
      <c r="J4" s="553" t="s">
        <v>351</v>
      </c>
    </row>
    <row r="5" spans="1:10" ht="17.25" customHeight="1" x14ac:dyDescent="0.2">
      <c r="A5" s="1028"/>
      <c r="B5" s="1029"/>
      <c r="C5" s="1029"/>
      <c r="D5" s="1029"/>
      <c r="E5" s="1029"/>
      <c r="F5" s="1029"/>
      <c r="G5" s="1029"/>
      <c r="H5" s="1029"/>
      <c r="I5" s="1030"/>
      <c r="J5" s="324">
        <v>1.0620000000000001</v>
      </c>
    </row>
    <row r="6" spans="1:10" ht="38.85" customHeight="1" x14ac:dyDescent="0.2">
      <c r="A6" s="325" t="s">
        <v>247</v>
      </c>
      <c r="B6" s="326">
        <v>283557.86885999999</v>
      </c>
      <c r="C6" s="326">
        <v>76978.960720000017</v>
      </c>
      <c r="D6" s="327">
        <f>C6/B6%</f>
        <v>27.147531129882541</v>
      </c>
      <c r="E6" s="326">
        <v>124377</v>
      </c>
      <c r="F6" s="327">
        <f>E6/C6%</f>
        <v>161.57271913867945</v>
      </c>
      <c r="G6" s="326">
        <v>2758.1660899999997</v>
      </c>
      <c r="H6" s="326">
        <f>ROUND((G6/7*12),0)</f>
        <v>4728</v>
      </c>
      <c r="I6" s="327">
        <f>H6/C6%</f>
        <v>6.1419379474314093</v>
      </c>
      <c r="J6" s="328">
        <f>ROUND(H6*J5,0)</f>
        <v>5021</v>
      </c>
    </row>
    <row r="7" spans="1:10" ht="13.7" customHeight="1" x14ac:dyDescent="0.2"/>
    <row r="9" spans="1:10" ht="27.75" x14ac:dyDescent="0.4">
      <c r="D9" s="329"/>
    </row>
  </sheetData>
  <mergeCells count="10">
    <mergeCell ref="A1:J1"/>
    <mergeCell ref="A4:A5"/>
    <mergeCell ref="B4:B5"/>
    <mergeCell ref="C4:C5"/>
    <mergeCell ref="D4:D5"/>
    <mergeCell ref="E4:E5"/>
    <mergeCell ref="F4:F5"/>
    <mergeCell ref="G4:G5"/>
    <mergeCell ref="H4:H5"/>
    <mergeCell ref="I4:I5"/>
  </mergeCells>
  <pageMargins left="0.39370078740157483" right="0.19685039370078741" top="0.78740157480314965" bottom="0.78740157480314965" header="0.31496062992125984" footer="0.31496062992125984"/>
  <pageSetup paperSize="9" scale="96" orientation="portrait"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CB22"/>
  <sheetViews>
    <sheetView view="pageBreakPreview" topLeftCell="A4" zoomScale="55" zoomScaleNormal="60" zoomScaleSheetLayoutView="55" workbookViewId="0">
      <selection activeCell="N27" sqref="N27"/>
    </sheetView>
  </sheetViews>
  <sheetFormatPr defaultRowHeight="12.75" x14ac:dyDescent="0.2"/>
  <cols>
    <col min="1" max="1" width="47.85546875" style="158" customWidth="1"/>
    <col min="2" max="2" width="23.42578125" style="374" customWidth="1"/>
    <col min="3" max="3" width="15.7109375" style="158" customWidth="1"/>
    <col min="4" max="5" width="14.42578125" style="158" customWidth="1"/>
    <col min="6" max="7" width="14" style="158" customWidth="1"/>
    <col min="8" max="8" width="13.140625" style="158" customWidth="1"/>
    <col min="9" max="9" width="14.140625" style="158" customWidth="1"/>
    <col min="10" max="10" width="11.28515625" style="158" customWidth="1"/>
    <col min="11" max="11" width="13.28515625" style="158" customWidth="1"/>
    <col min="12" max="12" width="13.85546875" style="158" customWidth="1"/>
    <col min="13" max="13" width="12.28515625" style="158" customWidth="1"/>
    <col min="14" max="14" width="21" style="158" customWidth="1"/>
    <col min="15" max="15" width="15.7109375" style="158" customWidth="1"/>
    <col min="16" max="79" width="9.140625" style="158"/>
    <col min="80" max="80" width="14.85546875" style="158" hidden="1" customWidth="1"/>
    <col min="81" max="90" width="9.140625" style="158"/>
    <col min="91" max="91" width="21.42578125" style="158" customWidth="1"/>
    <col min="92" max="97" width="9.140625" style="158"/>
    <col min="98" max="98" width="22" style="158" customWidth="1"/>
    <col min="99" max="104" width="9.140625" style="158"/>
    <col min="105" max="105" width="22.5703125" style="158" customWidth="1"/>
    <col min="106" max="256" width="9.140625" style="158"/>
    <col min="257" max="257" width="0" style="158" hidden="1" customWidth="1"/>
    <col min="258" max="258" width="47.85546875" style="158" customWidth="1"/>
    <col min="259" max="259" width="13.28515625" style="158" customWidth="1"/>
    <col min="260" max="260" width="12.28515625" style="158" customWidth="1"/>
    <col min="261" max="261" width="12.85546875" style="158" customWidth="1"/>
    <col min="262" max="264" width="11.85546875" style="158" customWidth="1"/>
    <col min="265" max="265" width="14.140625" style="158" customWidth="1"/>
    <col min="266" max="266" width="11.28515625" style="158" customWidth="1"/>
    <col min="267" max="267" width="13.28515625" style="158" customWidth="1"/>
    <col min="268" max="268" width="12.28515625" style="158" customWidth="1"/>
    <col min="269" max="269" width="12.140625" style="158" customWidth="1"/>
    <col min="270" max="270" width="12.85546875" style="158" customWidth="1"/>
    <col min="271" max="271" width="15.7109375" style="158" customWidth="1"/>
    <col min="272" max="335" width="9.140625" style="158"/>
    <col min="336" max="336" width="0" style="158" hidden="1" customWidth="1"/>
    <col min="337" max="346" width="9.140625" style="158"/>
    <col min="347" max="347" width="21.42578125" style="158" customWidth="1"/>
    <col min="348" max="353" width="9.140625" style="158"/>
    <col min="354" max="354" width="22" style="158" customWidth="1"/>
    <col min="355" max="360" width="9.140625" style="158"/>
    <col min="361" max="361" width="22.5703125" style="158" customWidth="1"/>
    <col min="362" max="512" width="9.140625" style="158"/>
    <col min="513" max="513" width="0" style="158" hidden="1" customWidth="1"/>
    <col min="514" max="514" width="47.85546875" style="158" customWidth="1"/>
    <col min="515" max="515" width="13.28515625" style="158" customWidth="1"/>
    <col min="516" max="516" width="12.28515625" style="158" customWidth="1"/>
    <col min="517" max="517" width="12.85546875" style="158" customWidth="1"/>
    <col min="518" max="520" width="11.85546875" style="158" customWidth="1"/>
    <col min="521" max="521" width="14.140625" style="158" customWidth="1"/>
    <col min="522" max="522" width="11.28515625" style="158" customWidth="1"/>
    <col min="523" max="523" width="13.28515625" style="158" customWidth="1"/>
    <col min="524" max="524" width="12.28515625" style="158" customWidth="1"/>
    <col min="525" max="525" width="12.140625" style="158" customWidth="1"/>
    <col min="526" max="526" width="12.85546875" style="158" customWidth="1"/>
    <col min="527" max="527" width="15.7109375" style="158" customWidth="1"/>
    <col min="528" max="591" width="9.140625" style="158"/>
    <col min="592" max="592" width="0" style="158" hidden="1" customWidth="1"/>
    <col min="593" max="602" width="9.140625" style="158"/>
    <col min="603" max="603" width="21.42578125" style="158" customWidth="1"/>
    <col min="604" max="609" width="9.140625" style="158"/>
    <col min="610" max="610" width="22" style="158" customWidth="1"/>
    <col min="611" max="616" width="9.140625" style="158"/>
    <col min="617" max="617" width="22.5703125" style="158" customWidth="1"/>
    <col min="618" max="768" width="9.140625" style="158"/>
    <col min="769" max="769" width="0" style="158" hidden="1" customWidth="1"/>
    <col min="770" max="770" width="47.85546875" style="158" customWidth="1"/>
    <col min="771" max="771" width="13.28515625" style="158" customWidth="1"/>
    <col min="772" max="772" width="12.28515625" style="158" customWidth="1"/>
    <col min="773" max="773" width="12.85546875" style="158" customWidth="1"/>
    <col min="774" max="776" width="11.85546875" style="158" customWidth="1"/>
    <col min="777" max="777" width="14.140625" style="158" customWidth="1"/>
    <col min="778" max="778" width="11.28515625" style="158" customWidth="1"/>
    <col min="779" max="779" width="13.28515625" style="158" customWidth="1"/>
    <col min="780" max="780" width="12.28515625" style="158" customWidth="1"/>
    <col min="781" max="781" width="12.140625" style="158" customWidth="1"/>
    <col min="782" max="782" width="12.85546875" style="158" customWidth="1"/>
    <col min="783" max="783" width="15.7109375" style="158" customWidth="1"/>
    <col min="784" max="847" width="9.140625" style="158"/>
    <col min="848" max="848" width="0" style="158" hidden="1" customWidth="1"/>
    <col min="849" max="858" width="9.140625" style="158"/>
    <col min="859" max="859" width="21.42578125" style="158" customWidth="1"/>
    <col min="860" max="865" width="9.140625" style="158"/>
    <col min="866" max="866" width="22" style="158" customWidth="1"/>
    <col min="867" max="872" width="9.140625" style="158"/>
    <col min="873" max="873" width="22.5703125" style="158" customWidth="1"/>
    <col min="874" max="1024" width="9.140625" style="158"/>
    <col min="1025" max="1025" width="0" style="158" hidden="1" customWidth="1"/>
    <col min="1026" max="1026" width="47.85546875" style="158" customWidth="1"/>
    <col min="1027" max="1027" width="13.28515625" style="158" customWidth="1"/>
    <col min="1028" max="1028" width="12.28515625" style="158" customWidth="1"/>
    <col min="1029" max="1029" width="12.85546875" style="158" customWidth="1"/>
    <col min="1030" max="1032" width="11.85546875" style="158" customWidth="1"/>
    <col min="1033" max="1033" width="14.140625" style="158" customWidth="1"/>
    <col min="1034" max="1034" width="11.28515625" style="158" customWidth="1"/>
    <col min="1035" max="1035" width="13.28515625" style="158" customWidth="1"/>
    <col min="1036" max="1036" width="12.28515625" style="158" customWidth="1"/>
    <col min="1037" max="1037" width="12.140625" style="158" customWidth="1"/>
    <col min="1038" max="1038" width="12.85546875" style="158" customWidth="1"/>
    <col min="1039" max="1039" width="15.7109375" style="158" customWidth="1"/>
    <col min="1040" max="1103" width="9.140625" style="158"/>
    <col min="1104" max="1104" width="0" style="158" hidden="1" customWidth="1"/>
    <col min="1105" max="1114" width="9.140625" style="158"/>
    <col min="1115" max="1115" width="21.42578125" style="158" customWidth="1"/>
    <col min="1116" max="1121" width="9.140625" style="158"/>
    <col min="1122" max="1122" width="22" style="158" customWidth="1"/>
    <col min="1123" max="1128" width="9.140625" style="158"/>
    <col min="1129" max="1129" width="22.5703125" style="158" customWidth="1"/>
    <col min="1130" max="1280" width="9.140625" style="158"/>
    <col min="1281" max="1281" width="0" style="158" hidden="1" customWidth="1"/>
    <col min="1282" max="1282" width="47.85546875" style="158" customWidth="1"/>
    <col min="1283" max="1283" width="13.28515625" style="158" customWidth="1"/>
    <col min="1284" max="1284" width="12.28515625" style="158" customWidth="1"/>
    <col min="1285" max="1285" width="12.85546875" style="158" customWidth="1"/>
    <col min="1286" max="1288" width="11.85546875" style="158" customWidth="1"/>
    <col min="1289" max="1289" width="14.140625" style="158" customWidth="1"/>
    <col min="1290" max="1290" width="11.28515625" style="158" customWidth="1"/>
    <col min="1291" max="1291" width="13.28515625" style="158" customWidth="1"/>
    <col min="1292" max="1292" width="12.28515625" style="158" customWidth="1"/>
    <col min="1293" max="1293" width="12.140625" style="158" customWidth="1"/>
    <col min="1294" max="1294" width="12.85546875" style="158" customWidth="1"/>
    <col min="1295" max="1295" width="15.7109375" style="158" customWidth="1"/>
    <col min="1296" max="1359" width="9.140625" style="158"/>
    <col min="1360" max="1360" width="0" style="158" hidden="1" customWidth="1"/>
    <col min="1361" max="1370" width="9.140625" style="158"/>
    <col min="1371" max="1371" width="21.42578125" style="158" customWidth="1"/>
    <col min="1372" max="1377" width="9.140625" style="158"/>
    <col min="1378" max="1378" width="22" style="158" customWidth="1"/>
    <col min="1379" max="1384" width="9.140625" style="158"/>
    <col min="1385" max="1385" width="22.5703125" style="158" customWidth="1"/>
    <col min="1386" max="1536" width="9.140625" style="158"/>
    <col min="1537" max="1537" width="0" style="158" hidden="1" customWidth="1"/>
    <col min="1538" max="1538" width="47.85546875" style="158" customWidth="1"/>
    <col min="1539" max="1539" width="13.28515625" style="158" customWidth="1"/>
    <col min="1540" max="1540" width="12.28515625" style="158" customWidth="1"/>
    <col min="1541" max="1541" width="12.85546875" style="158" customWidth="1"/>
    <col min="1542" max="1544" width="11.85546875" style="158" customWidth="1"/>
    <col min="1545" max="1545" width="14.140625" style="158" customWidth="1"/>
    <col min="1546" max="1546" width="11.28515625" style="158" customWidth="1"/>
    <col min="1547" max="1547" width="13.28515625" style="158" customWidth="1"/>
    <col min="1548" max="1548" width="12.28515625" style="158" customWidth="1"/>
    <col min="1549" max="1549" width="12.140625" style="158" customWidth="1"/>
    <col min="1550" max="1550" width="12.85546875" style="158" customWidth="1"/>
    <col min="1551" max="1551" width="15.7109375" style="158" customWidth="1"/>
    <col min="1552" max="1615" width="9.140625" style="158"/>
    <col min="1616" max="1616" width="0" style="158" hidden="1" customWidth="1"/>
    <col min="1617" max="1626" width="9.140625" style="158"/>
    <col min="1627" max="1627" width="21.42578125" style="158" customWidth="1"/>
    <col min="1628" max="1633" width="9.140625" style="158"/>
    <col min="1634" max="1634" width="22" style="158" customWidth="1"/>
    <col min="1635" max="1640" width="9.140625" style="158"/>
    <col min="1641" max="1641" width="22.5703125" style="158" customWidth="1"/>
    <col min="1642" max="1792" width="9.140625" style="158"/>
    <col min="1793" max="1793" width="0" style="158" hidden="1" customWidth="1"/>
    <col min="1794" max="1794" width="47.85546875" style="158" customWidth="1"/>
    <col min="1795" max="1795" width="13.28515625" style="158" customWidth="1"/>
    <col min="1796" max="1796" width="12.28515625" style="158" customWidth="1"/>
    <col min="1797" max="1797" width="12.85546875" style="158" customWidth="1"/>
    <col min="1798" max="1800" width="11.85546875" style="158" customWidth="1"/>
    <col min="1801" max="1801" width="14.140625" style="158" customWidth="1"/>
    <col min="1802" max="1802" width="11.28515625" style="158" customWidth="1"/>
    <col min="1803" max="1803" width="13.28515625" style="158" customWidth="1"/>
    <col min="1804" max="1804" width="12.28515625" style="158" customWidth="1"/>
    <col min="1805" max="1805" width="12.140625" style="158" customWidth="1"/>
    <col min="1806" max="1806" width="12.85546875" style="158" customWidth="1"/>
    <col min="1807" max="1807" width="15.7109375" style="158" customWidth="1"/>
    <col min="1808" max="1871" width="9.140625" style="158"/>
    <col min="1872" max="1872" width="0" style="158" hidden="1" customWidth="1"/>
    <col min="1873" max="1882" width="9.140625" style="158"/>
    <col min="1883" max="1883" width="21.42578125" style="158" customWidth="1"/>
    <col min="1884" max="1889" width="9.140625" style="158"/>
    <col min="1890" max="1890" width="22" style="158" customWidth="1"/>
    <col min="1891" max="1896" width="9.140625" style="158"/>
    <col min="1897" max="1897" width="22.5703125" style="158" customWidth="1"/>
    <col min="1898" max="2048" width="9.140625" style="158"/>
    <col min="2049" max="2049" width="0" style="158" hidden="1" customWidth="1"/>
    <col min="2050" max="2050" width="47.85546875" style="158" customWidth="1"/>
    <col min="2051" max="2051" width="13.28515625" style="158" customWidth="1"/>
    <col min="2052" max="2052" width="12.28515625" style="158" customWidth="1"/>
    <col min="2053" max="2053" width="12.85546875" style="158" customWidth="1"/>
    <col min="2054" max="2056" width="11.85546875" style="158" customWidth="1"/>
    <col min="2057" max="2057" width="14.140625" style="158" customWidth="1"/>
    <col min="2058" max="2058" width="11.28515625" style="158" customWidth="1"/>
    <col min="2059" max="2059" width="13.28515625" style="158" customWidth="1"/>
    <col min="2060" max="2060" width="12.28515625" style="158" customWidth="1"/>
    <col min="2061" max="2061" width="12.140625" style="158" customWidth="1"/>
    <col min="2062" max="2062" width="12.85546875" style="158" customWidth="1"/>
    <col min="2063" max="2063" width="15.7109375" style="158" customWidth="1"/>
    <col min="2064" max="2127" width="9.140625" style="158"/>
    <col min="2128" max="2128" width="0" style="158" hidden="1" customWidth="1"/>
    <col min="2129" max="2138" width="9.140625" style="158"/>
    <col min="2139" max="2139" width="21.42578125" style="158" customWidth="1"/>
    <col min="2140" max="2145" width="9.140625" style="158"/>
    <col min="2146" max="2146" width="22" style="158" customWidth="1"/>
    <col min="2147" max="2152" width="9.140625" style="158"/>
    <col min="2153" max="2153" width="22.5703125" style="158" customWidth="1"/>
    <col min="2154" max="2304" width="9.140625" style="158"/>
    <col min="2305" max="2305" width="0" style="158" hidden="1" customWidth="1"/>
    <col min="2306" max="2306" width="47.85546875" style="158" customWidth="1"/>
    <col min="2307" max="2307" width="13.28515625" style="158" customWidth="1"/>
    <col min="2308" max="2308" width="12.28515625" style="158" customWidth="1"/>
    <col min="2309" max="2309" width="12.85546875" style="158" customWidth="1"/>
    <col min="2310" max="2312" width="11.85546875" style="158" customWidth="1"/>
    <col min="2313" max="2313" width="14.140625" style="158" customWidth="1"/>
    <col min="2314" max="2314" width="11.28515625" style="158" customWidth="1"/>
    <col min="2315" max="2315" width="13.28515625" style="158" customWidth="1"/>
    <col min="2316" max="2316" width="12.28515625" style="158" customWidth="1"/>
    <col min="2317" max="2317" width="12.140625" style="158" customWidth="1"/>
    <col min="2318" max="2318" width="12.85546875" style="158" customWidth="1"/>
    <col min="2319" max="2319" width="15.7109375" style="158" customWidth="1"/>
    <col min="2320" max="2383" width="9.140625" style="158"/>
    <col min="2384" max="2384" width="0" style="158" hidden="1" customWidth="1"/>
    <col min="2385" max="2394" width="9.140625" style="158"/>
    <col min="2395" max="2395" width="21.42578125" style="158" customWidth="1"/>
    <col min="2396" max="2401" width="9.140625" style="158"/>
    <col min="2402" max="2402" width="22" style="158" customWidth="1"/>
    <col min="2403" max="2408" width="9.140625" style="158"/>
    <col min="2409" max="2409" width="22.5703125" style="158" customWidth="1"/>
    <col min="2410" max="2560" width="9.140625" style="158"/>
    <col min="2561" max="2561" width="0" style="158" hidden="1" customWidth="1"/>
    <col min="2562" max="2562" width="47.85546875" style="158" customWidth="1"/>
    <col min="2563" max="2563" width="13.28515625" style="158" customWidth="1"/>
    <col min="2564" max="2564" width="12.28515625" style="158" customWidth="1"/>
    <col min="2565" max="2565" width="12.85546875" style="158" customWidth="1"/>
    <col min="2566" max="2568" width="11.85546875" style="158" customWidth="1"/>
    <col min="2569" max="2569" width="14.140625" style="158" customWidth="1"/>
    <col min="2570" max="2570" width="11.28515625" style="158" customWidth="1"/>
    <col min="2571" max="2571" width="13.28515625" style="158" customWidth="1"/>
    <col min="2572" max="2572" width="12.28515625" style="158" customWidth="1"/>
    <col min="2573" max="2573" width="12.140625" style="158" customWidth="1"/>
    <col min="2574" max="2574" width="12.85546875" style="158" customWidth="1"/>
    <col min="2575" max="2575" width="15.7109375" style="158" customWidth="1"/>
    <col min="2576" max="2639" width="9.140625" style="158"/>
    <col min="2640" max="2640" width="0" style="158" hidden="1" customWidth="1"/>
    <col min="2641" max="2650" width="9.140625" style="158"/>
    <col min="2651" max="2651" width="21.42578125" style="158" customWidth="1"/>
    <col min="2652" max="2657" width="9.140625" style="158"/>
    <col min="2658" max="2658" width="22" style="158" customWidth="1"/>
    <col min="2659" max="2664" width="9.140625" style="158"/>
    <col min="2665" max="2665" width="22.5703125" style="158" customWidth="1"/>
    <col min="2666" max="2816" width="9.140625" style="158"/>
    <col min="2817" max="2817" width="0" style="158" hidden="1" customWidth="1"/>
    <col min="2818" max="2818" width="47.85546875" style="158" customWidth="1"/>
    <col min="2819" max="2819" width="13.28515625" style="158" customWidth="1"/>
    <col min="2820" max="2820" width="12.28515625" style="158" customWidth="1"/>
    <col min="2821" max="2821" width="12.85546875" style="158" customWidth="1"/>
    <col min="2822" max="2824" width="11.85546875" style="158" customWidth="1"/>
    <col min="2825" max="2825" width="14.140625" style="158" customWidth="1"/>
    <col min="2826" max="2826" width="11.28515625" style="158" customWidth="1"/>
    <col min="2827" max="2827" width="13.28515625" style="158" customWidth="1"/>
    <col min="2828" max="2828" width="12.28515625" style="158" customWidth="1"/>
    <col min="2829" max="2829" width="12.140625" style="158" customWidth="1"/>
    <col min="2830" max="2830" width="12.85546875" style="158" customWidth="1"/>
    <col min="2831" max="2831" width="15.7109375" style="158" customWidth="1"/>
    <col min="2832" max="2895" width="9.140625" style="158"/>
    <col min="2896" max="2896" width="0" style="158" hidden="1" customWidth="1"/>
    <col min="2897" max="2906" width="9.140625" style="158"/>
    <col min="2907" max="2907" width="21.42578125" style="158" customWidth="1"/>
    <col min="2908" max="2913" width="9.140625" style="158"/>
    <col min="2914" max="2914" width="22" style="158" customWidth="1"/>
    <col min="2915" max="2920" width="9.140625" style="158"/>
    <col min="2921" max="2921" width="22.5703125" style="158" customWidth="1"/>
    <col min="2922" max="3072" width="9.140625" style="158"/>
    <col min="3073" max="3073" width="0" style="158" hidden="1" customWidth="1"/>
    <col min="3074" max="3074" width="47.85546875" style="158" customWidth="1"/>
    <col min="3075" max="3075" width="13.28515625" style="158" customWidth="1"/>
    <col min="3076" max="3076" width="12.28515625" style="158" customWidth="1"/>
    <col min="3077" max="3077" width="12.85546875" style="158" customWidth="1"/>
    <col min="3078" max="3080" width="11.85546875" style="158" customWidth="1"/>
    <col min="3081" max="3081" width="14.140625" style="158" customWidth="1"/>
    <col min="3082" max="3082" width="11.28515625" style="158" customWidth="1"/>
    <col min="3083" max="3083" width="13.28515625" style="158" customWidth="1"/>
    <col min="3084" max="3084" width="12.28515625" style="158" customWidth="1"/>
    <col min="3085" max="3085" width="12.140625" style="158" customWidth="1"/>
    <col min="3086" max="3086" width="12.85546875" style="158" customWidth="1"/>
    <col min="3087" max="3087" width="15.7109375" style="158" customWidth="1"/>
    <col min="3088" max="3151" width="9.140625" style="158"/>
    <col min="3152" max="3152" width="0" style="158" hidden="1" customWidth="1"/>
    <col min="3153" max="3162" width="9.140625" style="158"/>
    <col min="3163" max="3163" width="21.42578125" style="158" customWidth="1"/>
    <col min="3164" max="3169" width="9.140625" style="158"/>
    <col min="3170" max="3170" width="22" style="158" customWidth="1"/>
    <col min="3171" max="3176" width="9.140625" style="158"/>
    <col min="3177" max="3177" width="22.5703125" style="158" customWidth="1"/>
    <col min="3178" max="3328" width="9.140625" style="158"/>
    <col min="3329" max="3329" width="0" style="158" hidden="1" customWidth="1"/>
    <col min="3330" max="3330" width="47.85546875" style="158" customWidth="1"/>
    <col min="3331" max="3331" width="13.28515625" style="158" customWidth="1"/>
    <col min="3332" max="3332" width="12.28515625" style="158" customWidth="1"/>
    <col min="3333" max="3333" width="12.85546875" style="158" customWidth="1"/>
    <col min="3334" max="3336" width="11.85546875" style="158" customWidth="1"/>
    <col min="3337" max="3337" width="14.140625" style="158" customWidth="1"/>
    <col min="3338" max="3338" width="11.28515625" style="158" customWidth="1"/>
    <col min="3339" max="3339" width="13.28515625" style="158" customWidth="1"/>
    <col min="3340" max="3340" width="12.28515625" style="158" customWidth="1"/>
    <col min="3341" max="3341" width="12.140625" style="158" customWidth="1"/>
    <col min="3342" max="3342" width="12.85546875" style="158" customWidth="1"/>
    <col min="3343" max="3343" width="15.7109375" style="158" customWidth="1"/>
    <col min="3344" max="3407" width="9.140625" style="158"/>
    <col min="3408" max="3408" width="0" style="158" hidden="1" customWidth="1"/>
    <col min="3409" max="3418" width="9.140625" style="158"/>
    <col min="3419" max="3419" width="21.42578125" style="158" customWidth="1"/>
    <col min="3420" max="3425" width="9.140625" style="158"/>
    <col min="3426" max="3426" width="22" style="158" customWidth="1"/>
    <col min="3427" max="3432" width="9.140625" style="158"/>
    <col min="3433" max="3433" width="22.5703125" style="158" customWidth="1"/>
    <col min="3434" max="3584" width="9.140625" style="158"/>
    <col min="3585" max="3585" width="0" style="158" hidden="1" customWidth="1"/>
    <col min="3586" max="3586" width="47.85546875" style="158" customWidth="1"/>
    <col min="3587" max="3587" width="13.28515625" style="158" customWidth="1"/>
    <col min="3588" max="3588" width="12.28515625" style="158" customWidth="1"/>
    <col min="3589" max="3589" width="12.85546875" style="158" customWidth="1"/>
    <col min="3590" max="3592" width="11.85546875" style="158" customWidth="1"/>
    <col min="3593" max="3593" width="14.140625" style="158" customWidth="1"/>
    <col min="3594" max="3594" width="11.28515625" style="158" customWidth="1"/>
    <col min="3595" max="3595" width="13.28515625" style="158" customWidth="1"/>
    <col min="3596" max="3596" width="12.28515625" style="158" customWidth="1"/>
    <col min="3597" max="3597" width="12.140625" style="158" customWidth="1"/>
    <col min="3598" max="3598" width="12.85546875" style="158" customWidth="1"/>
    <col min="3599" max="3599" width="15.7109375" style="158" customWidth="1"/>
    <col min="3600" max="3663" width="9.140625" style="158"/>
    <col min="3664" max="3664" width="0" style="158" hidden="1" customWidth="1"/>
    <col min="3665" max="3674" width="9.140625" style="158"/>
    <col min="3675" max="3675" width="21.42578125" style="158" customWidth="1"/>
    <col min="3676" max="3681" width="9.140625" style="158"/>
    <col min="3682" max="3682" width="22" style="158" customWidth="1"/>
    <col min="3683" max="3688" width="9.140625" style="158"/>
    <col min="3689" max="3689" width="22.5703125" style="158" customWidth="1"/>
    <col min="3690" max="3840" width="9.140625" style="158"/>
    <col min="3841" max="3841" width="0" style="158" hidden="1" customWidth="1"/>
    <col min="3842" max="3842" width="47.85546875" style="158" customWidth="1"/>
    <col min="3843" max="3843" width="13.28515625" style="158" customWidth="1"/>
    <col min="3844" max="3844" width="12.28515625" style="158" customWidth="1"/>
    <col min="3845" max="3845" width="12.85546875" style="158" customWidth="1"/>
    <col min="3846" max="3848" width="11.85546875" style="158" customWidth="1"/>
    <col min="3849" max="3849" width="14.140625" style="158" customWidth="1"/>
    <col min="3850" max="3850" width="11.28515625" style="158" customWidth="1"/>
    <col min="3851" max="3851" width="13.28515625" style="158" customWidth="1"/>
    <col min="3852" max="3852" width="12.28515625" style="158" customWidth="1"/>
    <col min="3853" max="3853" width="12.140625" style="158" customWidth="1"/>
    <col min="3854" max="3854" width="12.85546875" style="158" customWidth="1"/>
    <col min="3855" max="3855" width="15.7109375" style="158" customWidth="1"/>
    <col min="3856" max="3919" width="9.140625" style="158"/>
    <col min="3920" max="3920" width="0" style="158" hidden="1" customWidth="1"/>
    <col min="3921" max="3930" width="9.140625" style="158"/>
    <col min="3931" max="3931" width="21.42578125" style="158" customWidth="1"/>
    <col min="3932" max="3937" width="9.140625" style="158"/>
    <col min="3938" max="3938" width="22" style="158" customWidth="1"/>
    <col min="3939" max="3944" width="9.140625" style="158"/>
    <col min="3945" max="3945" width="22.5703125" style="158" customWidth="1"/>
    <col min="3946" max="4096" width="9.140625" style="158"/>
    <col min="4097" max="4097" width="0" style="158" hidden="1" customWidth="1"/>
    <col min="4098" max="4098" width="47.85546875" style="158" customWidth="1"/>
    <col min="4099" max="4099" width="13.28515625" style="158" customWidth="1"/>
    <col min="4100" max="4100" width="12.28515625" style="158" customWidth="1"/>
    <col min="4101" max="4101" width="12.85546875" style="158" customWidth="1"/>
    <col min="4102" max="4104" width="11.85546875" style="158" customWidth="1"/>
    <col min="4105" max="4105" width="14.140625" style="158" customWidth="1"/>
    <col min="4106" max="4106" width="11.28515625" style="158" customWidth="1"/>
    <col min="4107" max="4107" width="13.28515625" style="158" customWidth="1"/>
    <col min="4108" max="4108" width="12.28515625" style="158" customWidth="1"/>
    <col min="4109" max="4109" width="12.140625" style="158" customWidth="1"/>
    <col min="4110" max="4110" width="12.85546875" style="158" customWidth="1"/>
    <col min="4111" max="4111" width="15.7109375" style="158" customWidth="1"/>
    <col min="4112" max="4175" width="9.140625" style="158"/>
    <col min="4176" max="4176" width="0" style="158" hidden="1" customWidth="1"/>
    <col min="4177" max="4186" width="9.140625" style="158"/>
    <col min="4187" max="4187" width="21.42578125" style="158" customWidth="1"/>
    <col min="4188" max="4193" width="9.140625" style="158"/>
    <col min="4194" max="4194" width="22" style="158" customWidth="1"/>
    <col min="4195" max="4200" width="9.140625" style="158"/>
    <col min="4201" max="4201" width="22.5703125" style="158" customWidth="1"/>
    <col min="4202" max="4352" width="9.140625" style="158"/>
    <col min="4353" max="4353" width="0" style="158" hidden="1" customWidth="1"/>
    <col min="4354" max="4354" width="47.85546875" style="158" customWidth="1"/>
    <col min="4355" max="4355" width="13.28515625" style="158" customWidth="1"/>
    <col min="4356" max="4356" width="12.28515625" style="158" customWidth="1"/>
    <col min="4357" max="4357" width="12.85546875" style="158" customWidth="1"/>
    <col min="4358" max="4360" width="11.85546875" style="158" customWidth="1"/>
    <col min="4361" max="4361" width="14.140625" style="158" customWidth="1"/>
    <col min="4362" max="4362" width="11.28515625" style="158" customWidth="1"/>
    <col min="4363" max="4363" width="13.28515625" style="158" customWidth="1"/>
    <col min="4364" max="4364" width="12.28515625" style="158" customWidth="1"/>
    <col min="4365" max="4365" width="12.140625" style="158" customWidth="1"/>
    <col min="4366" max="4366" width="12.85546875" style="158" customWidth="1"/>
    <col min="4367" max="4367" width="15.7109375" style="158" customWidth="1"/>
    <col min="4368" max="4431" width="9.140625" style="158"/>
    <col min="4432" max="4432" width="0" style="158" hidden="1" customWidth="1"/>
    <col min="4433" max="4442" width="9.140625" style="158"/>
    <col min="4443" max="4443" width="21.42578125" style="158" customWidth="1"/>
    <col min="4444" max="4449" width="9.140625" style="158"/>
    <col min="4450" max="4450" width="22" style="158" customWidth="1"/>
    <col min="4451" max="4456" width="9.140625" style="158"/>
    <col min="4457" max="4457" width="22.5703125" style="158" customWidth="1"/>
    <col min="4458" max="4608" width="9.140625" style="158"/>
    <col min="4609" max="4609" width="0" style="158" hidden="1" customWidth="1"/>
    <col min="4610" max="4610" width="47.85546875" style="158" customWidth="1"/>
    <col min="4611" max="4611" width="13.28515625" style="158" customWidth="1"/>
    <col min="4612" max="4612" width="12.28515625" style="158" customWidth="1"/>
    <col min="4613" max="4613" width="12.85546875" style="158" customWidth="1"/>
    <col min="4614" max="4616" width="11.85546875" style="158" customWidth="1"/>
    <col min="4617" max="4617" width="14.140625" style="158" customWidth="1"/>
    <col min="4618" max="4618" width="11.28515625" style="158" customWidth="1"/>
    <col min="4619" max="4619" width="13.28515625" style="158" customWidth="1"/>
    <col min="4620" max="4620" width="12.28515625" style="158" customWidth="1"/>
    <col min="4621" max="4621" width="12.140625" style="158" customWidth="1"/>
    <col min="4622" max="4622" width="12.85546875" style="158" customWidth="1"/>
    <col min="4623" max="4623" width="15.7109375" style="158" customWidth="1"/>
    <col min="4624" max="4687" width="9.140625" style="158"/>
    <col min="4688" max="4688" width="0" style="158" hidden="1" customWidth="1"/>
    <col min="4689" max="4698" width="9.140625" style="158"/>
    <col min="4699" max="4699" width="21.42578125" style="158" customWidth="1"/>
    <col min="4700" max="4705" width="9.140625" style="158"/>
    <col min="4706" max="4706" width="22" style="158" customWidth="1"/>
    <col min="4707" max="4712" width="9.140625" style="158"/>
    <col min="4713" max="4713" width="22.5703125" style="158" customWidth="1"/>
    <col min="4714" max="4864" width="9.140625" style="158"/>
    <col min="4865" max="4865" width="0" style="158" hidden="1" customWidth="1"/>
    <col min="4866" max="4866" width="47.85546875" style="158" customWidth="1"/>
    <col min="4867" max="4867" width="13.28515625" style="158" customWidth="1"/>
    <col min="4868" max="4868" width="12.28515625" style="158" customWidth="1"/>
    <col min="4869" max="4869" width="12.85546875" style="158" customWidth="1"/>
    <col min="4870" max="4872" width="11.85546875" style="158" customWidth="1"/>
    <col min="4873" max="4873" width="14.140625" style="158" customWidth="1"/>
    <col min="4874" max="4874" width="11.28515625" style="158" customWidth="1"/>
    <col min="4875" max="4875" width="13.28515625" style="158" customWidth="1"/>
    <col min="4876" max="4876" width="12.28515625" style="158" customWidth="1"/>
    <col min="4877" max="4877" width="12.140625" style="158" customWidth="1"/>
    <col min="4878" max="4878" width="12.85546875" style="158" customWidth="1"/>
    <col min="4879" max="4879" width="15.7109375" style="158" customWidth="1"/>
    <col min="4880" max="4943" width="9.140625" style="158"/>
    <col min="4944" max="4944" width="0" style="158" hidden="1" customWidth="1"/>
    <col min="4945" max="4954" width="9.140625" style="158"/>
    <col min="4955" max="4955" width="21.42578125" style="158" customWidth="1"/>
    <col min="4956" max="4961" width="9.140625" style="158"/>
    <col min="4962" max="4962" width="22" style="158" customWidth="1"/>
    <col min="4963" max="4968" width="9.140625" style="158"/>
    <col min="4969" max="4969" width="22.5703125" style="158" customWidth="1"/>
    <col min="4970" max="5120" width="9.140625" style="158"/>
    <col min="5121" max="5121" width="0" style="158" hidden="1" customWidth="1"/>
    <col min="5122" max="5122" width="47.85546875" style="158" customWidth="1"/>
    <col min="5123" max="5123" width="13.28515625" style="158" customWidth="1"/>
    <col min="5124" max="5124" width="12.28515625" style="158" customWidth="1"/>
    <col min="5125" max="5125" width="12.85546875" style="158" customWidth="1"/>
    <col min="5126" max="5128" width="11.85546875" style="158" customWidth="1"/>
    <col min="5129" max="5129" width="14.140625" style="158" customWidth="1"/>
    <col min="5130" max="5130" width="11.28515625" style="158" customWidth="1"/>
    <col min="5131" max="5131" width="13.28515625" style="158" customWidth="1"/>
    <col min="5132" max="5132" width="12.28515625" style="158" customWidth="1"/>
    <col min="5133" max="5133" width="12.140625" style="158" customWidth="1"/>
    <col min="5134" max="5134" width="12.85546875" style="158" customWidth="1"/>
    <col min="5135" max="5135" width="15.7109375" style="158" customWidth="1"/>
    <col min="5136" max="5199" width="9.140625" style="158"/>
    <col min="5200" max="5200" width="0" style="158" hidden="1" customWidth="1"/>
    <col min="5201" max="5210" width="9.140625" style="158"/>
    <col min="5211" max="5211" width="21.42578125" style="158" customWidth="1"/>
    <col min="5212" max="5217" width="9.140625" style="158"/>
    <col min="5218" max="5218" width="22" style="158" customWidth="1"/>
    <col min="5219" max="5224" width="9.140625" style="158"/>
    <col min="5225" max="5225" width="22.5703125" style="158" customWidth="1"/>
    <col min="5226" max="5376" width="9.140625" style="158"/>
    <col min="5377" max="5377" width="0" style="158" hidden="1" customWidth="1"/>
    <col min="5378" max="5378" width="47.85546875" style="158" customWidth="1"/>
    <col min="5379" max="5379" width="13.28515625" style="158" customWidth="1"/>
    <col min="5380" max="5380" width="12.28515625" style="158" customWidth="1"/>
    <col min="5381" max="5381" width="12.85546875" style="158" customWidth="1"/>
    <col min="5382" max="5384" width="11.85546875" style="158" customWidth="1"/>
    <col min="5385" max="5385" width="14.140625" style="158" customWidth="1"/>
    <col min="5386" max="5386" width="11.28515625" style="158" customWidth="1"/>
    <col min="5387" max="5387" width="13.28515625" style="158" customWidth="1"/>
    <col min="5388" max="5388" width="12.28515625" style="158" customWidth="1"/>
    <col min="5389" max="5389" width="12.140625" style="158" customWidth="1"/>
    <col min="5390" max="5390" width="12.85546875" style="158" customWidth="1"/>
    <col min="5391" max="5391" width="15.7109375" style="158" customWidth="1"/>
    <col min="5392" max="5455" width="9.140625" style="158"/>
    <col min="5456" max="5456" width="0" style="158" hidden="1" customWidth="1"/>
    <col min="5457" max="5466" width="9.140625" style="158"/>
    <col min="5467" max="5467" width="21.42578125" style="158" customWidth="1"/>
    <col min="5468" max="5473" width="9.140625" style="158"/>
    <col min="5474" max="5474" width="22" style="158" customWidth="1"/>
    <col min="5475" max="5480" width="9.140625" style="158"/>
    <col min="5481" max="5481" width="22.5703125" style="158" customWidth="1"/>
    <col min="5482" max="5632" width="9.140625" style="158"/>
    <col min="5633" max="5633" width="0" style="158" hidden="1" customWidth="1"/>
    <col min="5634" max="5634" width="47.85546875" style="158" customWidth="1"/>
    <col min="5635" max="5635" width="13.28515625" style="158" customWidth="1"/>
    <col min="5636" max="5636" width="12.28515625" style="158" customWidth="1"/>
    <col min="5637" max="5637" width="12.85546875" style="158" customWidth="1"/>
    <col min="5638" max="5640" width="11.85546875" style="158" customWidth="1"/>
    <col min="5641" max="5641" width="14.140625" style="158" customWidth="1"/>
    <col min="5642" max="5642" width="11.28515625" style="158" customWidth="1"/>
    <col min="5643" max="5643" width="13.28515625" style="158" customWidth="1"/>
    <col min="5644" max="5644" width="12.28515625" style="158" customWidth="1"/>
    <col min="5645" max="5645" width="12.140625" style="158" customWidth="1"/>
    <col min="5646" max="5646" width="12.85546875" style="158" customWidth="1"/>
    <col min="5647" max="5647" width="15.7109375" style="158" customWidth="1"/>
    <col min="5648" max="5711" width="9.140625" style="158"/>
    <col min="5712" max="5712" width="0" style="158" hidden="1" customWidth="1"/>
    <col min="5713" max="5722" width="9.140625" style="158"/>
    <col min="5723" max="5723" width="21.42578125" style="158" customWidth="1"/>
    <col min="5724" max="5729" width="9.140625" style="158"/>
    <col min="5730" max="5730" width="22" style="158" customWidth="1"/>
    <col min="5731" max="5736" width="9.140625" style="158"/>
    <col min="5737" max="5737" width="22.5703125" style="158" customWidth="1"/>
    <col min="5738" max="5888" width="9.140625" style="158"/>
    <col min="5889" max="5889" width="0" style="158" hidden="1" customWidth="1"/>
    <col min="5890" max="5890" width="47.85546875" style="158" customWidth="1"/>
    <col min="5891" max="5891" width="13.28515625" style="158" customWidth="1"/>
    <col min="5892" max="5892" width="12.28515625" style="158" customWidth="1"/>
    <col min="5893" max="5893" width="12.85546875" style="158" customWidth="1"/>
    <col min="5894" max="5896" width="11.85546875" style="158" customWidth="1"/>
    <col min="5897" max="5897" width="14.140625" style="158" customWidth="1"/>
    <col min="5898" max="5898" width="11.28515625" style="158" customWidth="1"/>
    <col min="5899" max="5899" width="13.28515625" style="158" customWidth="1"/>
    <col min="5900" max="5900" width="12.28515625" style="158" customWidth="1"/>
    <col min="5901" max="5901" width="12.140625" style="158" customWidth="1"/>
    <col min="5902" max="5902" width="12.85546875" style="158" customWidth="1"/>
    <col min="5903" max="5903" width="15.7109375" style="158" customWidth="1"/>
    <col min="5904" max="5967" width="9.140625" style="158"/>
    <col min="5968" max="5968" width="0" style="158" hidden="1" customWidth="1"/>
    <col min="5969" max="5978" width="9.140625" style="158"/>
    <col min="5979" max="5979" width="21.42578125" style="158" customWidth="1"/>
    <col min="5980" max="5985" width="9.140625" style="158"/>
    <col min="5986" max="5986" width="22" style="158" customWidth="1"/>
    <col min="5987" max="5992" width="9.140625" style="158"/>
    <col min="5993" max="5993" width="22.5703125" style="158" customWidth="1"/>
    <col min="5994" max="6144" width="9.140625" style="158"/>
    <col min="6145" max="6145" width="0" style="158" hidden="1" customWidth="1"/>
    <col min="6146" max="6146" width="47.85546875" style="158" customWidth="1"/>
    <col min="6147" max="6147" width="13.28515625" style="158" customWidth="1"/>
    <col min="6148" max="6148" width="12.28515625" style="158" customWidth="1"/>
    <col min="6149" max="6149" width="12.85546875" style="158" customWidth="1"/>
    <col min="6150" max="6152" width="11.85546875" style="158" customWidth="1"/>
    <col min="6153" max="6153" width="14.140625" style="158" customWidth="1"/>
    <col min="6154" max="6154" width="11.28515625" style="158" customWidth="1"/>
    <col min="6155" max="6155" width="13.28515625" style="158" customWidth="1"/>
    <col min="6156" max="6156" width="12.28515625" style="158" customWidth="1"/>
    <col min="6157" max="6157" width="12.140625" style="158" customWidth="1"/>
    <col min="6158" max="6158" width="12.85546875" style="158" customWidth="1"/>
    <col min="6159" max="6159" width="15.7109375" style="158" customWidth="1"/>
    <col min="6160" max="6223" width="9.140625" style="158"/>
    <col min="6224" max="6224" width="0" style="158" hidden="1" customWidth="1"/>
    <col min="6225" max="6234" width="9.140625" style="158"/>
    <col min="6235" max="6235" width="21.42578125" style="158" customWidth="1"/>
    <col min="6236" max="6241" width="9.140625" style="158"/>
    <col min="6242" max="6242" width="22" style="158" customWidth="1"/>
    <col min="6243" max="6248" width="9.140625" style="158"/>
    <col min="6249" max="6249" width="22.5703125" style="158" customWidth="1"/>
    <col min="6250" max="6400" width="9.140625" style="158"/>
    <col min="6401" max="6401" width="0" style="158" hidden="1" customWidth="1"/>
    <col min="6402" max="6402" width="47.85546875" style="158" customWidth="1"/>
    <col min="6403" max="6403" width="13.28515625" style="158" customWidth="1"/>
    <col min="6404" max="6404" width="12.28515625" style="158" customWidth="1"/>
    <col min="6405" max="6405" width="12.85546875" style="158" customWidth="1"/>
    <col min="6406" max="6408" width="11.85546875" style="158" customWidth="1"/>
    <col min="6409" max="6409" width="14.140625" style="158" customWidth="1"/>
    <col min="6410" max="6410" width="11.28515625" style="158" customWidth="1"/>
    <col min="6411" max="6411" width="13.28515625" style="158" customWidth="1"/>
    <col min="6412" max="6412" width="12.28515625" style="158" customWidth="1"/>
    <col min="6413" max="6413" width="12.140625" style="158" customWidth="1"/>
    <col min="6414" max="6414" width="12.85546875" style="158" customWidth="1"/>
    <col min="6415" max="6415" width="15.7109375" style="158" customWidth="1"/>
    <col min="6416" max="6479" width="9.140625" style="158"/>
    <col min="6480" max="6480" width="0" style="158" hidden="1" customWidth="1"/>
    <col min="6481" max="6490" width="9.140625" style="158"/>
    <col min="6491" max="6491" width="21.42578125" style="158" customWidth="1"/>
    <col min="6492" max="6497" width="9.140625" style="158"/>
    <col min="6498" max="6498" width="22" style="158" customWidth="1"/>
    <col min="6499" max="6504" width="9.140625" style="158"/>
    <col min="6505" max="6505" width="22.5703125" style="158" customWidth="1"/>
    <col min="6506" max="6656" width="9.140625" style="158"/>
    <col min="6657" max="6657" width="0" style="158" hidden="1" customWidth="1"/>
    <col min="6658" max="6658" width="47.85546875" style="158" customWidth="1"/>
    <col min="6659" max="6659" width="13.28515625" style="158" customWidth="1"/>
    <col min="6660" max="6660" width="12.28515625" style="158" customWidth="1"/>
    <col min="6661" max="6661" width="12.85546875" style="158" customWidth="1"/>
    <col min="6662" max="6664" width="11.85546875" style="158" customWidth="1"/>
    <col min="6665" max="6665" width="14.140625" style="158" customWidth="1"/>
    <col min="6666" max="6666" width="11.28515625" style="158" customWidth="1"/>
    <col min="6667" max="6667" width="13.28515625" style="158" customWidth="1"/>
    <col min="6668" max="6668" width="12.28515625" style="158" customWidth="1"/>
    <col min="6669" max="6669" width="12.140625" style="158" customWidth="1"/>
    <col min="6670" max="6670" width="12.85546875" style="158" customWidth="1"/>
    <col min="6671" max="6671" width="15.7109375" style="158" customWidth="1"/>
    <col min="6672" max="6735" width="9.140625" style="158"/>
    <col min="6736" max="6736" width="0" style="158" hidden="1" customWidth="1"/>
    <col min="6737" max="6746" width="9.140625" style="158"/>
    <col min="6747" max="6747" width="21.42578125" style="158" customWidth="1"/>
    <col min="6748" max="6753" width="9.140625" style="158"/>
    <col min="6754" max="6754" width="22" style="158" customWidth="1"/>
    <col min="6755" max="6760" width="9.140625" style="158"/>
    <col min="6761" max="6761" width="22.5703125" style="158" customWidth="1"/>
    <col min="6762" max="6912" width="9.140625" style="158"/>
    <col min="6913" max="6913" width="0" style="158" hidden="1" customWidth="1"/>
    <col min="6914" max="6914" width="47.85546875" style="158" customWidth="1"/>
    <col min="6915" max="6915" width="13.28515625" style="158" customWidth="1"/>
    <col min="6916" max="6916" width="12.28515625" style="158" customWidth="1"/>
    <col min="6917" max="6917" width="12.85546875" style="158" customWidth="1"/>
    <col min="6918" max="6920" width="11.85546875" style="158" customWidth="1"/>
    <col min="6921" max="6921" width="14.140625" style="158" customWidth="1"/>
    <col min="6922" max="6922" width="11.28515625" style="158" customWidth="1"/>
    <col min="6923" max="6923" width="13.28515625" style="158" customWidth="1"/>
    <col min="6924" max="6924" width="12.28515625" style="158" customWidth="1"/>
    <col min="6925" max="6925" width="12.140625" style="158" customWidth="1"/>
    <col min="6926" max="6926" width="12.85546875" style="158" customWidth="1"/>
    <col min="6927" max="6927" width="15.7109375" style="158" customWidth="1"/>
    <col min="6928" max="6991" width="9.140625" style="158"/>
    <col min="6992" max="6992" width="0" style="158" hidden="1" customWidth="1"/>
    <col min="6993" max="7002" width="9.140625" style="158"/>
    <col min="7003" max="7003" width="21.42578125" style="158" customWidth="1"/>
    <col min="7004" max="7009" width="9.140625" style="158"/>
    <col min="7010" max="7010" width="22" style="158" customWidth="1"/>
    <col min="7011" max="7016" width="9.140625" style="158"/>
    <col min="7017" max="7017" width="22.5703125" style="158" customWidth="1"/>
    <col min="7018" max="7168" width="9.140625" style="158"/>
    <col min="7169" max="7169" width="0" style="158" hidden="1" customWidth="1"/>
    <col min="7170" max="7170" width="47.85546875" style="158" customWidth="1"/>
    <col min="7171" max="7171" width="13.28515625" style="158" customWidth="1"/>
    <col min="7172" max="7172" width="12.28515625" style="158" customWidth="1"/>
    <col min="7173" max="7173" width="12.85546875" style="158" customWidth="1"/>
    <col min="7174" max="7176" width="11.85546875" style="158" customWidth="1"/>
    <col min="7177" max="7177" width="14.140625" style="158" customWidth="1"/>
    <col min="7178" max="7178" width="11.28515625" style="158" customWidth="1"/>
    <col min="7179" max="7179" width="13.28515625" style="158" customWidth="1"/>
    <col min="7180" max="7180" width="12.28515625" style="158" customWidth="1"/>
    <col min="7181" max="7181" width="12.140625" style="158" customWidth="1"/>
    <col min="7182" max="7182" width="12.85546875" style="158" customWidth="1"/>
    <col min="7183" max="7183" width="15.7109375" style="158" customWidth="1"/>
    <col min="7184" max="7247" width="9.140625" style="158"/>
    <col min="7248" max="7248" width="0" style="158" hidden="1" customWidth="1"/>
    <col min="7249" max="7258" width="9.140625" style="158"/>
    <col min="7259" max="7259" width="21.42578125" style="158" customWidth="1"/>
    <col min="7260" max="7265" width="9.140625" style="158"/>
    <col min="7266" max="7266" width="22" style="158" customWidth="1"/>
    <col min="7267" max="7272" width="9.140625" style="158"/>
    <col min="7273" max="7273" width="22.5703125" style="158" customWidth="1"/>
    <col min="7274" max="7424" width="9.140625" style="158"/>
    <col min="7425" max="7425" width="0" style="158" hidden="1" customWidth="1"/>
    <col min="7426" max="7426" width="47.85546875" style="158" customWidth="1"/>
    <col min="7427" max="7427" width="13.28515625" style="158" customWidth="1"/>
    <col min="7428" max="7428" width="12.28515625" style="158" customWidth="1"/>
    <col min="7429" max="7429" width="12.85546875" style="158" customWidth="1"/>
    <col min="7430" max="7432" width="11.85546875" style="158" customWidth="1"/>
    <col min="7433" max="7433" width="14.140625" style="158" customWidth="1"/>
    <col min="7434" max="7434" width="11.28515625" style="158" customWidth="1"/>
    <col min="7435" max="7435" width="13.28515625" style="158" customWidth="1"/>
    <col min="7436" max="7436" width="12.28515625" style="158" customWidth="1"/>
    <col min="7437" max="7437" width="12.140625" style="158" customWidth="1"/>
    <col min="7438" max="7438" width="12.85546875" style="158" customWidth="1"/>
    <col min="7439" max="7439" width="15.7109375" style="158" customWidth="1"/>
    <col min="7440" max="7503" width="9.140625" style="158"/>
    <col min="7504" max="7504" width="0" style="158" hidden="1" customWidth="1"/>
    <col min="7505" max="7514" width="9.140625" style="158"/>
    <col min="7515" max="7515" width="21.42578125" style="158" customWidth="1"/>
    <col min="7516" max="7521" width="9.140625" style="158"/>
    <col min="7522" max="7522" width="22" style="158" customWidth="1"/>
    <col min="7523" max="7528" width="9.140625" style="158"/>
    <col min="7529" max="7529" width="22.5703125" style="158" customWidth="1"/>
    <col min="7530" max="7680" width="9.140625" style="158"/>
    <col min="7681" max="7681" width="0" style="158" hidden="1" customWidth="1"/>
    <col min="7682" max="7682" width="47.85546875" style="158" customWidth="1"/>
    <col min="7683" max="7683" width="13.28515625" style="158" customWidth="1"/>
    <col min="7684" max="7684" width="12.28515625" style="158" customWidth="1"/>
    <col min="7685" max="7685" width="12.85546875" style="158" customWidth="1"/>
    <col min="7686" max="7688" width="11.85546875" style="158" customWidth="1"/>
    <col min="7689" max="7689" width="14.140625" style="158" customWidth="1"/>
    <col min="7690" max="7690" width="11.28515625" style="158" customWidth="1"/>
    <col min="7691" max="7691" width="13.28515625" style="158" customWidth="1"/>
    <col min="7692" max="7692" width="12.28515625" style="158" customWidth="1"/>
    <col min="7693" max="7693" width="12.140625" style="158" customWidth="1"/>
    <col min="7694" max="7694" width="12.85546875" style="158" customWidth="1"/>
    <col min="7695" max="7695" width="15.7109375" style="158" customWidth="1"/>
    <col min="7696" max="7759" width="9.140625" style="158"/>
    <col min="7760" max="7760" width="0" style="158" hidden="1" customWidth="1"/>
    <col min="7761" max="7770" width="9.140625" style="158"/>
    <col min="7771" max="7771" width="21.42578125" style="158" customWidth="1"/>
    <col min="7772" max="7777" width="9.140625" style="158"/>
    <col min="7778" max="7778" width="22" style="158" customWidth="1"/>
    <col min="7779" max="7784" width="9.140625" style="158"/>
    <col min="7785" max="7785" width="22.5703125" style="158" customWidth="1"/>
    <col min="7786" max="7936" width="9.140625" style="158"/>
    <col min="7937" max="7937" width="0" style="158" hidden="1" customWidth="1"/>
    <col min="7938" max="7938" width="47.85546875" style="158" customWidth="1"/>
    <col min="7939" max="7939" width="13.28515625" style="158" customWidth="1"/>
    <col min="7940" max="7940" width="12.28515625" style="158" customWidth="1"/>
    <col min="7941" max="7941" width="12.85546875" style="158" customWidth="1"/>
    <col min="7942" max="7944" width="11.85546875" style="158" customWidth="1"/>
    <col min="7945" max="7945" width="14.140625" style="158" customWidth="1"/>
    <col min="7946" max="7946" width="11.28515625" style="158" customWidth="1"/>
    <col min="7947" max="7947" width="13.28515625" style="158" customWidth="1"/>
    <col min="7948" max="7948" width="12.28515625" style="158" customWidth="1"/>
    <col min="7949" max="7949" width="12.140625" style="158" customWidth="1"/>
    <col min="7950" max="7950" width="12.85546875" style="158" customWidth="1"/>
    <col min="7951" max="7951" width="15.7109375" style="158" customWidth="1"/>
    <col min="7952" max="8015" width="9.140625" style="158"/>
    <col min="8016" max="8016" width="0" style="158" hidden="1" customWidth="1"/>
    <col min="8017" max="8026" width="9.140625" style="158"/>
    <col min="8027" max="8027" width="21.42578125" style="158" customWidth="1"/>
    <col min="8028" max="8033" width="9.140625" style="158"/>
    <col min="8034" max="8034" width="22" style="158" customWidth="1"/>
    <col min="8035" max="8040" width="9.140625" style="158"/>
    <col min="8041" max="8041" width="22.5703125" style="158" customWidth="1"/>
    <col min="8042" max="8192" width="9.140625" style="158"/>
    <col min="8193" max="8193" width="0" style="158" hidden="1" customWidth="1"/>
    <col min="8194" max="8194" width="47.85546875" style="158" customWidth="1"/>
    <col min="8195" max="8195" width="13.28515625" style="158" customWidth="1"/>
    <col min="8196" max="8196" width="12.28515625" style="158" customWidth="1"/>
    <col min="8197" max="8197" width="12.85546875" style="158" customWidth="1"/>
    <col min="8198" max="8200" width="11.85546875" style="158" customWidth="1"/>
    <col min="8201" max="8201" width="14.140625" style="158" customWidth="1"/>
    <col min="8202" max="8202" width="11.28515625" style="158" customWidth="1"/>
    <col min="8203" max="8203" width="13.28515625" style="158" customWidth="1"/>
    <col min="8204" max="8204" width="12.28515625" style="158" customWidth="1"/>
    <col min="8205" max="8205" width="12.140625" style="158" customWidth="1"/>
    <col min="8206" max="8206" width="12.85546875" style="158" customWidth="1"/>
    <col min="8207" max="8207" width="15.7109375" style="158" customWidth="1"/>
    <col min="8208" max="8271" width="9.140625" style="158"/>
    <col min="8272" max="8272" width="0" style="158" hidden="1" customWidth="1"/>
    <col min="8273" max="8282" width="9.140625" style="158"/>
    <col min="8283" max="8283" width="21.42578125" style="158" customWidth="1"/>
    <col min="8284" max="8289" width="9.140625" style="158"/>
    <col min="8290" max="8290" width="22" style="158" customWidth="1"/>
    <col min="8291" max="8296" width="9.140625" style="158"/>
    <col min="8297" max="8297" width="22.5703125" style="158" customWidth="1"/>
    <col min="8298" max="8448" width="9.140625" style="158"/>
    <col min="8449" max="8449" width="0" style="158" hidden="1" customWidth="1"/>
    <col min="8450" max="8450" width="47.85546875" style="158" customWidth="1"/>
    <col min="8451" max="8451" width="13.28515625" style="158" customWidth="1"/>
    <col min="8452" max="8452" width="12.28515625" style="158" customWidth="1"/>
    <col min="8453" max="8453" width="12.85546875" style="158" customWidth="1"/>
    <col min="8454" max="8456" width="11.85546875" style="158" customWidth="1"/>
    <col min="8457" max="8457" width="14.140625" style="158" customWidth="1"/>
    <col min="8458" max="8458" width="11.28515625" style="158" customWidth="1"/>
    <col min="8459" max="8459" width="13.28515625" style="158" customWidth="1"/>
    <col min="8460" max="8460" width="12.28515625" style="158" customWidth="1"/>
    <col min="8461" max="8461" width="12.140625" style="158" customWidth="1"/>
    <col min="8462" max="8462" width="12.85546875" style="158" customWidth="1"/>
    <col min="8463" max="8463" width="15.7109375" style="158" customWidth="1"/>
    <col min="8464" max="8527" width="9.140625" style="158"/>
    <col min="8528" max="8528" width="0" style="158" hidden="1" customWidth="1"/>
    <col min="8529" max="8538" width="9.140625" style="158"/>
    <col min="8539" max="8539" width="21.42578125" style="158" customWidth="1"/>
    <col min="8540" max="8545" width="9.140625" style="158"/>
    <col min="8546" max="8546" width="22" style="158" customWidth="1"/>
    <col min="8547" max="8552" width="9.140625" style="158"/>
    <col min="8553" max="8553" width="22.5703125" style="158" customWidth="1"/>
    <col min="8554" max="8704" width="9.140625" style="158"/>
    <col min="8705" max="8705" width="0" style="158" hidden="1" customWidth="1"/>
    <col min="8706" max="8706" width="47.85546875" style="158" customWidth="1"/>
    <col min="8707" max="8707" width="13.28515625" style="158" customWidth="1"/>
    <col min="8708" max="8708" width="12.28515625" style="158" customWidth="1"/>
    <col min="8709" max="8709" width="12.85546875" style="158" customWidth="1"/>
    <col min="8710" max="8712" width="11.85546875" style="158" customWidth="1"/>
    <col min="8713" max="8713" width="14.140625" style="158" customWidth="1"/>
    <col min="8714" max="8714" width="11.28515625" style="158" customWidth="1"/>
    <col min="8715" max="8715" width="13.28515625" style="158" customWidth="1"/>
    <col min="8716" max="8716" width="12.28515625" style="158" customWidth="1"/>
    <col min="8717" max="8717" width="12.140625" style="158" customWidth="1"/>
    <col min="8718" max="8718" width="12.85546875" style="158" customWidth="1"/>
    <col min="8719" max="8719" width="15.7109375" style="158" customWidth="1"/>
    <col min="8720" max="8783" width="9.140625" style="158"/>
    <col min="8784" max="8784" width="0" style="158" hidden="1" customWidth="1"/>
    <col min="8785" max="8794" width="9.140625" style="158"/>
    <col min="8795" max="8795" width="21.42578125" style="158" customWidth="1"/>
    <col min="8796" max="8801" width="9.140625" style="158"/>
    <col min="8802" max="8802" width="22" style="158" customWidth="1"/>
    <col min="8803" max="8808" width="9.140625" style="158"/>
    <col min="8809" max="8809" width="22.5703125" style="158" customWidth="1"/>
    <col min="8810" max="8960" width="9.140625" style="158"/>
    <col min="8961" max="8961" width="0" style="158" hidden="1" customWidth="1"/>
    <col min="8962" max="8962" width="47.85546875" style="158" customWidth="1"/>
    <col min="8963" max="8963" width="13.28515625" style="158" customWidth="1"/>
    <col min="8964" max="8964" width="12.28515625" style="158" customWidth="1"/>
    <col min="8965" max="8965" width="12.85546875" style="158" customWidth="1"/>
    <col min="8966" max="8968" width="11.85546875" style="158" customWidth="1"/>
    <col min="8969" max="8969" width="14.140625" style="158" customWidth="1"/>
    <col min="8970" max="8970" width="11.28515625" style="158" customWidth="1"/>
    <col min="8971" max="8971" width="13.28515625" style="158" customWidth="1"/>
    <col min="8972" max="8972" width="12.28515625" style="158" customWidth="1"/>
    <col min="8973" max="8973" width="12.140625" style="158" customWidth="1"/>
    <col min="8974" max="8974" width="12.85546875" style="158" customWidth="1"/>
    <col min="8975" max="8975" width="15.7109375" style="158" customWidth="1"/>
    <col min="8976" max="9039" width="9.140625" style="158"/>
    <col min="9040" max="9040" width="0" style="158" hidden="1" customWidth="1"/>
    <col min="9041" max="9050" width="9.140625" style="158"/>
    <col min="9051" max="9051" width="21.42578125" style="158" customWidth="1"/>
    <col min="9052" max="9057" width="9.140625" style="158"/>
    <col min="9058" max="9058" width="22" style="158" customWidth="1"/>
    <col min="9059" max="9064" width="9.140625" style="158"/>
    <col min="9065" max="9065" width="22.5703125" style="158" customWidth="1"/>
    <col min="9066" max="9216" width="9.140625" style="158"/>
    <col min="9217" max="9217" width="0" style="158" hidden="1" customWidth="1"/>
    <col min="9218" max="9218" width="47.85546875" style="158" customWidth="1"/>
    <col min="9219" max="9219" width="13.28515625" style="158" customWidth="1"/>
    <col min="9220" max="9220" width="12.28515625" style="158" customWidth="1"/>
    <col min="9221" max="9221" width="12.85546875" style="158" customWidth="1"/>
    <col min="9222" max="9224" width="11.85546875" style="158" customWidth="1"/>
    <col min="9225" max="9225" width="14.140625" style="158" customWidth="1"/>
    <col min="9226" max="9226" width="11.28515625" style="158" customWidth="1"/>
    <col min="9227" max="9227" width="13.28515625" style="158" customWidth="1"/>
    <col min="9228" max="9228" width="12.28515625" style="158" customWidth="1"/>
    <col min="9229" max="9229" width="12.140625" style="158" customWidth="1"/>
    <col min="9230" max="9230" width="12.85546875" style="158" customWidth="1"/>
    <col min="9231" max="9231" width="15.7109375" style="158" customWidth="1"/>
    <col min="9232" max="9295" width="9.140625" style="158"/>
    <col min="9296" max="9296" width="0" style="158" hidden="1" customWidth="1"/>
    <col min="9297" max="9306" width="9.140625" style="158"/>
    <col min="9307" max="9307" width="21.42578125" style="158" customWidth="1"/>
    <col min="9308" max="9313" width="9.140625" style="158"/>
    <col min="9314" max="9314" width="22" style="158" customWidth="1"/>
    <col min="9315" max="9320" width="9.140625" style="158"/>
    <col min="9321" max="9321" width="22.5703125" style="158" customWidth="1"/>
    <col min="9322" max="9472" width="9.140625" style="158"/>
    <col min="9473" max="9473" width="0" style="158" hidden="1" customWidth="1"/>
    <col min="9474" max="9474" width="47.85546875" style="158" customWidth="1"/>
    <col min="9475" max="9475" width="13.28515625" style="158" customWidth="1"/>
    <col min="9476" max="9476" width="12.28515625" style="158" customWidth="1"/>
    <col min="9477" max="9477" width="12.85546875" style="158" customWidth="1"/>
    <col min="9478" max="9480" width="11.85546875" style="158" customWidth="1"/>
    <col min="9481" max="9481" width="14.140625" style="158" customWidth="1"/>
    <col min="9482" max="9482" width="11.28515625" style="158" customWidth="1"/>
    <col min="9483" max="9483" width="13.28515625" style="158" customWidth="1"/>
    <col min="9484" max="9484" width="12.28515625" style="158" customWidth="1"/>
    <col min="9485" max="9485" width="12.140625" style="158" customWidth="1"/>
    <col min="9486" max="9486" width="12.85546875" style="158" customWidth="1"/>
    <col min="9487" max="9487" width="15.7109375" style="158" customWidth="1"/>
    <col min="9488" max="9551" width="9.140625" style="158"/>
    <col min="9552" max="9552" width="0" style="158" hidden="1" customWidth="1"/>
    <col min="9553" max="9562" width="9.140625" style="158"/>
    <col min="9563" max="9563" width="21.42578125" style="158" customWidth="1"/>
    <col min="9564" max="9569" width="9.140625" style="158"/>
    <col min="9570" max="9570" width="22" style="158" customWidth="1"/>
    <col min="9571" max="9576" width="9.140625" style="158"/>
    <col min="9577" max="9577" width="22.5703125" style="158" customWidth="1"/>
    <col min="9578" max="9728" width="9.140625" style="158"/>
    <col min="9729" max="9729" width="0" style="158" hidden="1" customWidth="1"/>
    <col min="9730" max="9730" width="47.85546875" style="158" customWidth="1"/>
    <col min="9731" max="9731" width="13.28515625" style="158" customWidth="1"/>
    <col min="9732" max="9732" width="12.28515625" style="158" customWidth="1"/>
    <col min="9733" max="9733" width="12.85546875" style="158" customWidth="1"/>
    <col min="9734" max="9736" width="11.85546875" style="158" customWidth="1"/>
    <col min="9737" max="9737" width="14.140625" style="158" customWidth="1"/>
    <col min="9738" max="9738" width="11.28515625" style="158" customWidth="1"/>
    <col min="9739" max="9739" width="13.28515625" style="158" customWidth="1"/>
    <col min="9740" max="9740" width="12.28515625" style="158" customWidth="1"/>
    <col min="9741" max="9741" width="12.140625" style="158" customWidth="1"/>
    <col min="9742" max="9742" width="12.85546875" style="158" customWidth="1"/>
    <col min="9743" max="9743" width="15.7109375" style="158" customWidth="1"/>
    <col min="9744" max="9807" width="9.140625" style="158"/>
    <col min="9808" max="9808" width="0" style="158" hidden="1" customWidth="1"/>
    <col min="9809" max="9818" width="9.140625" style="158"/>
    <col min="9819" max="9819" width="21.42578125" style="158" customWidth="1"/>
    <col min="9820" max="9825" width="9.140625" style="158"/>
    <col min="9826" max="9826" width="22" style="158" customWidth="1"/>
    <col min="9827" max="9832" width="9.140625" style="158"/>
    <col min="9833" max="9833" width="22.5703125" style="158" customWidth="1"/>
    <col min="9834" max="9984" width="9.140625" style="158"/>
    <col min="9985" max="9985" width="0" style="158" hidden="1" customWidth="1"/>
    <col min="9986" max="9986" width="47.85546875" style="158" customWidth="1"/>
    <col min="9987" max="9987" width="13.28515625" style="158" customWidth="1"/>
    <col min="9988" max="9988" width="12.28515625" style="158" customWidth="1"/>
    <col min="9989" max="9989" width="12.85546875" style="158" customWidth="1"/>
    <col min="9990" max="9992" width="11.85546875" style="158" customWidth="1"/>
    <col min="9993" max="9993" width="14.140625" style="158" customWidth="1"/>
    <col min="9994" max="9994" width="11.28515625" style="158" customWidth="1"/>
    <col min="9995" max="9995" width="13.28515625" style="158" customWidth="1"/>
    <col min="9996" max="9996" width="12.28515625" style="158" customWidth="1"/>
    <col min="9997" max="9997" width="12.140625" style="158" customWidth="1"/>
    <col min="9998" max="9998" width="12.85546875" style="158" customWidth="1"/>
    <col min="9999" max="9999" width="15.7109375" style="158" customWidth="1"/>
    <col min="10000" max="10063" width="9.140625" style="158"/>
    <col min="10064" max="10064" width="0" style="158" hidden="1" customWidth="1"/>
    <col min="10065" max="10074" width="9.140625" style="158"/>
    <col min="10075" max="10075" width="21.42578125" style="158" customWidth="1"/>
    <col min="10076" max="10081" width="9.140625" style="158"/>
    <col min="10082" max="10082" width="22" style="158" customWidth="1"/>
    <col min="10083" max="10088" width="9.140625" style="158"/>
    <col min="10089" max="10089" width="22.5703125" style="158" customWidth="1"/>
    <col min="10090" max="10240" width="9.140625" style="158"/>
    <col min="10241" max="10241" width="0" style="158" hidden="1" customWidth="1"/>
    <col min="10242" max="10242" width="47.85546875" style="158" customWidth="1"/>
    <col min="10243" max="10243" width="13.28515625" style="158" customWidth="1"/>
    <col min="10244" max="10244" width="12.28515625" style="158" customWidth="1"/>
    <col min="10245" max="10245" width="12.85546875" style="158" customWidth="1"/>
    <col min="10246" max="10248" width="11.85546875" style="158" customWidth="1"/>
    <col min="10249" max="10249" width="14.140625" style="158" customWidth="1"/>
    <col min="10250" max="10250" width="11.28515625" style="158" customWidth="1"/>
    <col min="10251" max="10251" width="13.28515625" style="158" customWidth="1"/>
    <col min="10252" max="10252" width="12.28515625" style="158" customWidth="1"/>
    <col min="10253" max="10253" width="12.140625" style="158" customWidth="1"/>
    <col min="10254" max="10254" width="12.85546875" style="158" customWidth="1"/>
    <col min="10255" max="10255" width="15.7109375" style="158" customWidth="1"/>
    <col min="10256" max="10319" width="9.140625" style="158"/>
    <col min="10320" max="10320" width="0" style="158" hidden="1" customWidth="1"/>
    <col min="10321" max="10330" width="9.140625" style="158"/>
    <col min="10331" max="10331" width="21.42578125" style="158" customWidth="1"/>
    <col min="10332" max="10337" width="9.140625" style="158"/>
    <col min="10338" max="10338" width="22" style="158" customWidth="1"/>
    <col min="10339" max="10344" width="9.140625" style="158"/>
    <col min="10345" max="10345" width="22.5703125" style="158" customWidth="1"/>
    <col min="10346" max="10496" width="9.140625" style="158"/>
    <col min="10497" max="10497" width="0" style="158" hidden="1" customWidth="1"/>
    <col min="10498" max="10498" width="47.85546875" style="158" customWidth="1"/>
    <col min="10499" max="10499" width="13.28515625" style="158" customWidth="1"/>
    <col min="10500" max="10500" width="12.28515625" style="158" customWidth="1"/>
    <col min="10501" max="10501" width="12.85546875" style="158" customWidth="1"/>
    <col min="10502" max="10504" width="11.85546875" style="158" customWidth="1"/>
    <col min="10505" max="10505" width="14.140625" style="158" customWidth="1"/>
    <col min="10506" max="10506" width="11.28515625" style="158" customWidth="1"/>
    <col min="10507" max="10507" width="13.28515625" style="158" customWidth="1"/>
    <col min="10508" max="10508" width="12.28515625" style="158" customWidth="1"/>
    <col min="10509" max="10509" width="12.140625" style="158" customWidth="1"/>
    <col min="10510" max="10510" width="12.85546875" style="158" customWidth="1"/>
    <col min="10511" max="10511" width="15.7109375" style="158" customWidth="1"/>
    <col min="10512" max="10575" width="9.140625" style="158"/>
    <col min="10576" max="10576" width="0" style="158" hidden="1" customWidth="1"/>
    <col min="10577" max="10586" width="9.140625" style="158"/>
    <col min="10587" max="10587" width="21.42578125" style="158" customWidth="1"/>
    <col min="10588" max="10593" width="9.140625" style="158"/>
    <col min="10594" max="10594" width="22" style="158" customWidth="1"/>
    <col min="10595" max="10600" width="9.140625" style="158"/>
    <col min="10601" max="10601" width="22.5703125" style="158" customWidth="1"/>
    <col min="10602" max="10752" width="9.140625" style="158"/>
    <col min="10753" max="10753" width="0" style="158" hidden="1" customWidth="1"/>
    <col min="10754" max="10754" width="47.85546875" style="158" customWidth="1"/>
    <col min="10755" max="10755" width="13.28515625" style="158" customWidth="1"/>
    <col min="10756" max="10756" width="12.28515625" style="158" customWidth="1"/>
    <col min="10757" max="10757" width="12.85546875" style="158" customWidth="1"/>
    <col min="10758" max="10760" width="11.85546875" style="158" customWidth="1"/>
    <col min="10761" max="10761" width="14.140625" style="158" customWidth="1"/>
    <col min="10762" max="10762" width="11.28515625" style="158" customWidth="1"/>
    <col min="10763" max="10763" width="13.28515625" style="158" customWidth="1"/>
    <col min="10764" max="10764" width="12.28515625" style="158" customWidth="1"/>
    <col min="10765" max="10765" width="12.140625" style="158" customWidth="1"/>
    <col min="10766" max="10766" width="12.85546875" style="158" customWidth="1"/>
    <col min="10767" max="10767" width="15.7109375" style="158" customWidth="1"/>
    <col min="10768" max="10831" width="9.140625" style="158"/>
    <col min="10832" max="10832" width="0" style="158" hidden="1" customWidth="1"/>
    <col min="10833" max="10842" width="9.140625" style="158"/>
    <col min="10843" max="10843" width="21.42578125" style="158" customWidth="1"/>
    <col min="10844" max="10849" width="9.140625" style="158"/>
    <col min="10850" max="10850" width="22" style="158" customWidth="1"/>
    <col min="10851" max="10856" width="9.140625" style="158"/>
    <col min="10857" max="10857" width="22.5703125" style="158" customWidth="1"/>
    <col min="10858" max="11008" width="9.140625" style="158"/>
    <col min="11009" max="11009" width="0" style="158" hidden="1" customWidth="1"/>
    <col min="11010" max="11010" width="47.85546875" style="158" customWidth="1"/>
    <col min="11011" max="11011" width="13.28515625" style="158" customWidth="1"/>
    <col min="11012" max="11012" width="12.28515625" style="158" customWidth="1"/>
    <col min="11013" max="11013" width="12.85546875" style="158" customWidth="1"/>
    <col min="11014" max="11016" width="11.85546875" style="158" customWidth="1"/>
    <col min="11017" max="11017" width="14.140625" style="158" customWidth="1"/>
    <col min="11018" max="11018" width="11.28515625" style="158" customWidth="1"/>
    <col min="11019" max="11019" width="13.28515625" style="158" customWidth="1"/>
    <col min="11020" max="11020" width="12.28515625" style="158" customWidth="1"/>
    <col min="11021" max="11021" width="12.140625" style="158" customWidth="1"/>
    <col min="11022" max="11022" width="12.85546875" style="158" customWidth="1"/>
    <col min="11023" max="11023" width="15.7109375" style="158" customWidth="1"/>
    <col min="11024" max="11087" width="9.140625" style="158"/>
    <col min="11088" max="11088" width="0" style="158" hidden="1" customWidth="1"/>
    <col min="11089" max="11098" width="9.140625" style="158"/>
    <col min="11099" max="11099" width="21.42578125" style="158" customWidth="1"/>
    <col min="11100" max="11105" width="9.140625" style="158"/>
    <col min="11106" max="11106" width="22" style="158" customWidth="1"/>
    <col min="11107" max="11112" width="9.140625" style="158"/>
    <col min="11113" max="11113" width="22.5703125" style="158" customWidth="1"/>
    <col min="11114" max="11264" width="9.140625" style="158"/>
    <col min="11265" max="11265" width="0" style="158" hidden="1" customWidth="1"/>
    <col min="11266" max="11266" width="47.85546875" style="158" customWidth="1"/>
    <col min="11267" max="11267" width="13.28515625" style="158" customWidth="1"/>
    <col min="11268" max="11268" width="12.28515625" style="158" customWidth="1"/>
    <col min="11269" max="11269" width="12.85546875" style="158" customWidth="1"/>
    <col min="11270" max="11272" width="11.85546875" style="158" customWidth="1"/>
    <col min="11273" max="11273" width="14.140625" style="158" customWidth="1"/>
    <col min="11274" max="11274" width="11.28515625" style="158" customWidth="1"/>
    <col min="11275" max="11275" width="13.28515625" style="158" customWidth="1"/>
    <col min="11276" max="11276" width="12.28515625" style="158" customWidth="1"/>
    <col min="11277" max="11277" width="12.140625" style="158" customWidth="1"/>
    <col min="11278" max="11278" width="12.85546875" style="158" customWidth="1"/>
    <col min="11279" max="11279" width="15.7109375" style="158" customWidth="1"/>
    <col min="11280" max="11343" width="9.140625" style="158"/>
    <col min="11344" max="11344" width="0" style="158" hidden="1" customWidth="1"/>
    <col min="11345" max="11354" width="9.140625" style="158"/>
    <col min="11355" max="11355" width="21.42578125" style="158" customWidth="1"/>
    <col min="11356" max="11361" width="9.140625" style="158"/>
    <col min="11362" max="11362" width="22" style="158" customWidth="1"/>
    <col min="11363" max="11368" width="9.140625" style="158"/>
    <col min="11369" max="11369" width="22.5703125" style="158" customWidth="1"/>
    <col min="11370" max="11520" width="9.140625" style="158"/>
    <col min="11521" max="11521" width="0" style="158" hidden="1" customWidth="1"/>
    <col min="11522" max="11522" width="47.85546875" style="158" customWidth="1"/>
    <col min="11523" max="11523" width="13.28515625" style="158" customWidth="1"/>
    <col min="11524" max="11524" width="12.28515625" style="158" customWidth="1"/>
    <col min="11525" max="11525" width="12.85546875" style="158" customWidth="1"/>
    <col min="11526" max="11528" width="11.85546875" style="158" customWidth="1"/>
    <col min="11529" max="11529" width="14.140625" style="158" customWidth="1"/>
    <col min="11530" max="11530" width="11.28515625" style="158" customWidth="1"/>
    <col min="11531" max="11531" width="13.28515625" style="158" customWidth="1"/>
    <col min="11532" max="11532" width="12.28515625" style="158" customWidth="1"/>
    <col min="11533" max="11533" width="12.140625" style="158" customWidth="1"/>
    <col min="11534" max="11534" width="12.85546875" style="158" customWidth="1"/>
    <col min="11535" max="11535" width="15.7109375" style="158" customWidth="1"/>
    <col min="11536" max="11599" width="9.140625" style="158"/>
    <col min="11600" max="11600" width="0" style="158" hidden="1" customWidth="1"/>
    <col min="11601" max="11610" width="9.140625" style="158"/>
    <col min="11611" max="11611" width="21.42578125" style="158" customWidth="1"/>
    <col min="11612" max="11617" width="9.140625" style="158"/>
    <col min="11618" max="11618" width="22" style="158" customWidth="1"/>
    <col min="11619" max="11624" width="9.140625" style="158"/>
    <col min="11625" max="11625" width="22.5703125" style="158" customWidth="1"/>
    <col min="11626" max="11776" width="9.140625" style="158"/>
    <col min="11777" max="11777" width="0" style="158" hidden="1" customWidth="1"/>
    <col min="11778" max="11778" width="47.85546875" style="158" customWidth="1"/>
    <col min="11779" max="11779" width="13.28515625" style="158" customWidth="1"/>
    <col min="11780" max="11780" width="12.28515625" style="158" customWidth="1"/>
    <col min="11781" max="11781" width="12.85546875" style="158" customWidth="1"/>
    <col min="11782" max="11784" width="11.85546875" style="158" customWidth="1"/>
    <col min="11785" max="11785" width="14.140625" style="158" customWidth="1"/>
    <col min="11786" max="11786" width="11.28515625" style="158" customWidth="1"/>
    <col min="11787" max="11787" width="13.28515625" style="158" customWidth="1"/>
    <col min="11788" max="11788" width="12.28515625" style="158" customWidth="1"/>
    <col min="11789" max="11789" width="12.140625" style="158" customWidth="1"/>
    <col min="11790" max="11790" width="12.85546875" style="158" customWidth="1"/>
    <col min="11791" max="11791" width="15.7109375" style="158" customWidth="1"/>
    <col min="11792" max="11855" width="9.140625" style="158"/>
    <col min="11856" max="11856" width="0" style="158" hidden="1" customWidth="1"/>
    <col min="11857" max="11866" width="9.140625" style="158"/>
    <col min="11867" max="11867" width="21.42578125" style="158" customWidth="1"/>
    <col min="11868" max="11873" width="9.140625" style="158"/>
    <col min="11874" max="11874" width="22" style="158" customWidth="1"/>
    <col min="11875" max="11880" width="9.140625" style="158"/>
    <col min="11881" max="11881" width="22.5703125" style="158" customWidth="1"/>
    <col min="11882" max="12032" width="9.140625" style="158"/>
    <col min="12033" max="12033" width="0" style="158" hidden="1" customWidth="1"/>
    <col min="12034" max="12034" width="47.85546875" style="158" customWidth="1"/>
    <col min="12035" max="12035" width="13.28515625" style="158" customWidth="1"/>
    <col min="12036" max="12036" width="12.28515625" style="158" customWidth="1"/>
    <col min="12037" max="12037" width="12.85546875" style="158" customWidth="1"/>
    <col min="12038" max="12040" width="11.85546875" style="158" customWidth="1"/>
    <col min="12041" max="12041" width="14.140625" style="158" customWidth="1"/>
    <col min="12042" max="12042" width="11.28515625" style="158" customWidth="1"/>
    <col min="12043" max="12043" width="13.28515625" style="158" customWidth="1"/>
    <col min="12044" max="12044" width="12.28515625" style="158" customWidth="1"/>
    <col min="12045" max="12045" width="12.140625" style="158" customWidth="1"/>
    <col min="12046" max="12046" width="12.85546875" style="158" customWidth="1"/>
    <col min="12047" max="12047" width="15.7109375" style="158" customWidth="1"/>
    <col min="12048" max="12111" width="9.140625" style="158"/>
    <col min="12112" max="12112" width="0" style="158" hidden="1" customWidth="1"/>
    <col min="12113" max="12122" width="9.140625" style="158"/>
    <col min="12123" max="12123" width="21.42578125" style="158" customWidth="1"/>
    <col min="12124" max="12129" width="9.140625" style="158"/>
    <col min="12130" max="12130" width="22" style="158" customWidth="1"/>
    <col min="12131" max="12136" width="9.140625" style="158"/>
    <col min="12137" max="12137" width="22.5703125" style="158" customWidth="1"/>
    <col min="12138" max="12288" width="9.140625" style="158"/>
    <col min="12289" max="12289" width="0" style="158" hidden="1" customWidth="1"/>
    <col min="12290" max="12290" width="47.85546875" style="158" customWidth="1"/>
    <col min="12291" max="12291" width="13.28515625" style="158" customWidth="1"/>
    <col min="12292" max="12292" width="12.28515625" style="158" customWidth="1"/>
    <col min="12293" max="12293" width="12.85546875" style="158" customWidth="1"/>
    <col min="12294" max="12296" width="11.85546875" style="158" customWidth="1"/>
    <col min="12297" max="12297" width="14.140625" style="158" customWidth="1"/>
    <col min="12298" max="12298" width="11.28515625" style="158" customWidth="1"/>
    <col min="12299" max="12299" width="13.28515625" style="158" customWidth="1"/>
    <col min="12300" max="12300" width="12.28515625" style="158" customWidth="1"/>
    <col min="12301" max="12301" width="12.140625" style="158" customWidth="1"/>
    <col min="12302" max="12302" width="12.85546875" style="158" customWidth="1"/>
    <col min="12303" max="12303" width="15.7109375" style="158" customWidth="1"/>
    <col min="12304" max="12367" width="9.140625" style="158"/>
    <col min="12368" max="12368" width="0" style="158" hidden="1" customWidth="1"/>
    <col min="12369" max="12378" width="9.140625" style="158"/>
    <col min="12379" max="12379" width="21.42578125" style="158" customWidth="1"/>
    <col min="12380" max="12385" width="9.140625" style="158"/>
    <col min="12386" max="12386" width="22" style="158" customWidth="1"/>
    <col min="12387" max="12392" width="9.140625" style="158"/>
    <col min="12393" max="12393" width="22.5703125" style="158" customWidth="1"/>
    <col min="12394" max="12544" width="9.140625" style="158"/>
    <col min="12545" max="12545" width="0" style="158" hidden="1" customWidth="1"/>
    <col min="12546" max="12546" width="47.85546875" style="158" customWidth="1"/>
    <col min="12547" max="12547" width="13.28515625" style="158" customWidth="1"/>
    <col min="12548" max="12548" width="12.28515625" style="158" customWidth="1"/>
    <col min="12549" max="12549" width="12.85546875" style="158" customWidth="1"/>
    <col min="12550" max="12552" width="11.85546875" style="158" customWidth="1"/>
    <col min="12553" max="12553" width="14.140625" style="158" customWidth="1"/>
    <col min="12554" max="12554" width="11.28515625" style="158" customWidth="1"/>
    <col min="12555" max="12555" width="13.28515625" style="158" customWidth="1"/>
    <col min="12556" max="12556" width="12.28515625" style="158" customWidth="1"/>
    <col min="12557" max="12557" width="12.140625" style="158" customWidth="1"/>
    <col min="12558" max="12558" width="12.85546875" style="158" customWidth="1"/>
    <col min="12559" max="12559" width="15.7109375" style="158" customWidth="1"/>
    <col min="12560" max="12623" width="9.140625" style="158"/>
    <col min="12624" max="12624" width="0" style="158" hidden="1" customWidth="1"/>
    <col min="12625" max="12634" width="9.140625" style="158"/>
    <col min="12635" max="12635" width="21.42578125" style="158" customWidth="1"/>
    <col min="12636" max="12641" width="9.140625" style="158"/>
    <col min="12642" max="12642" width="22" style="158" customWidth="1"/>
    <col min="12643" max="12648" width="9.140625" style="158"/>
    <col min="12649" max="12649" width="22.5703125" style="158" customWidth="1"/>
    <col min="12650" max="12800" width="9.140625" style="158"/>
    <col min="12801" max="12801" width="0" style="158" hidden="1" customWidth="1"/>
    <col min="12802" max="12802" width="47.85546875" style="158" customWidth="1"/>
    <col min="12803" max="12803" width="13.28515625" style="158" customWidth="1"/>
    <col min="12804" max="12804" width="12.28515625" style="158" customWidth="1"/>
    <col min="12805" max="12805" width="12.85546875" style="158" customWidth="1"/>
    <col min="12806" max="12808" width="11.85546875" style="158" customWidth="1"/>
    <col min="12809" max="12809" width="14.140625" style="158" customWidth="1"/>
    <col min="12810" max="12810" width="11.28515625" style="158" customWidth="1"/>
    <col min="12811" max="12811" width="13.28515625" style="158" customWidth="1"/>
    <col min="12812" max="12812" width="12.28515625" style="158" customWidth="1"/>
    <col min="12813" max="12813" width="12.140625" style="158" customWidth="1"/>
    <col min="12814" max="12814" width="12.85546875" style="158" customWidth="1"/>
    <col min="12815" max="12815" width="15.7109375" style="158" customWidth="1"/>
    <col min="12816" max="12879" width="9.140625" style="158"/>
    <col min="12880" max="12880" width="0" style="158" hidden="1" customWidth="1"/>
    <col min="12881" max="12890" width="9.140625" style="158"/>
    <col min="12891" max="12891" width="21.42578125" style="158" customWidth="1"/>
    <col min="12892" max="12897" width="9.140625" style="158"/>
    <col min="12898" max="12898" width="22" style="158" customWidth="1"/>
    <col min="12899" max="12904" width="9.140625" style="158"/>
    <col min="12905" max="12905" width="22.5703125" style="158" customWidth="1"/>
    <col min="12906" max="13056" width="9.140625" style="158"/>
    <col min="13057" max="13057" width="0" style="158" hidden="1" customWidth="1"/>
    <col min="13058" max="13058" width="47.85546875" style="158" customWidth="1"/>
    <col min="13059" max="13059" width="13.28515625" style="158" customWidth="1"/>
    <col min="13060" max="13060" width="12.28515625" style="158" customWidth="1"/>
    <col min="13061" max="13061" width="12.85546875" style="158" customWidth="1"/>
    <col min="13062" max="13064" width="11.85546875" style="158" customWidth="1"/>
    <col min="13065" max="13065" width="14.140625" style="158" customWidth="1"/>
    <col min="13066" max="13066" width="11.28515625" style="158" customWidth="1"/>
    <col min="13067" max="13067" width="13.28515625" style="158" customWidth="1"/>
    <col min="13068" max="13068" width="12.28515625" style="158" customWidth="1"/>
    <col min="13069" max="13069" width="12.140625" style="158" customWidth="1"/>
    <col min="13070" max="13070" width="12.85546875" style="158" customWidth="1"/>
    <col min="13071" max="13071" width="15.7109375" style="158" customWidth="1"/>
    <col min="13072" max="13135" width="9.140625" style="158"/>
    <col min="13136" max="13136" width="0" style="158" hidden="1" customWidth="1"/>
    <col min="13137" max="13146" width="9.140625" style="158"/>
    <col min="13147" max="13147" width="21.42578125" style="158" customWidth="1"/>
    <col min="13148" max="13153" width="9.140625" style="158"/>
    <col min="13154" max="13154" width="22" style="158" customWidth="1"/>
    <col min="13155" max="13160" width="9.140625" style="158"/>
    <col min="13161" max="13161" width="22.5703125" style="158" customWidth="1"/>
    <col min="13162" max="13312" width="9.140625" style="158"/>
    <col min="13313" max="13313" width="0" style="158" hidden="1" customWidth="1"/>
    <col min="13314" max="13314" width="47.85546875" style="158" customWidth="1"/>
    <col min="13315" max="13315" width="13.28515625" style="158" customWidth="1"/>
    <col min="13316" max="13316" width="12.28515625" style="158" customWidth="1"/>
    <col min="13317" max="13317" width="12.85546875" style="158" customWidth="1"/>
    <col min="13318" max="13320" width="11.85546875" style="158" customWidth="1"/>
    <col min="13321" max="13321" width="14.140625" style="158" customWidth="1"/>
    <col min="13322" max="13322" width="11.28515625" style="158" customWidth="1"/>
    <col min="13323" max="13323" width="13.28515625" style="158" customWidth="1"/>
    <col min="13324" max="13324" width="12.28515625" style="158" customWidth="1"/>
    <col min="13325" max="13325" width="12.140625" style="158" customWidth="1"/>
    <col min="13326" max="13326" width="12.85546875" style="158" customWidth="1"/>
    <col min="13327" max="13327" width="15.7109375" style="158" customWidth="1"/>
    <col min="13328" max="13391" width="9.140625" style="158"/>
    <col min="13392" max="13392" width="0" style="158" hidden="1" customWidth="1"/>
    <col min="13393" max="13402" width="9.140625" style="158"/>
    <col min="13403" max="13403" width="21.42578125" style="158" customWidth="1"/>
    <col min="13404" max="13409" width="9.140625" style="158"/>
    <col min="13410" max="13410" width="22" style="158" customWidth="1"/>
    <col min="13411" max="13416" width="9.140625" style="158"/>
    <col min="13417" max="13417" width="22.5703125" style="158" customWidth="1"/>
    <col min="13418" max="13568" width="9.140625" style="158"/>
    <col min="13569" max="13569" width="0" style="158" hidden="1" customWidth="1"/>
    <col min="13570" max="13570" width="47.85546875" style="158" customWidth="1"/>
    <col min="13571" max="13571" width="13.28515625" style="158" customWidth="1"/>
    <col min="13572" max="13572" width="12.28515625" style="158" customWidth="1"/>
    <col min="13573" max="13573" width="12.85546875" style="158" customWidth="1"/>
    <col min="13574" max="13576" width="11.85546875" style="158" customWidth="1"/>
    <col min="13577" max="13577" width="14.140625" style="158" customWidth="1"/>
    <col min="13578" max="13578" width="11.28515625" style="158" customWidth="1"/>
    <col min="13579" max="13579" width="13.28515625" style="158" customWidth="1"/>
    <col min="13580" max="13580" width="12.28515625" style="158" customWidth="1"/>
    <col min="13581" max="13581" width="12.140625" style="158" customWidth="1"/>
    <col min="13582" max="13582" width="12.85546875" style="158" customWidth="1"/>
    <col min="13583" max="13583" width="15.7109375" style="158" customWidth="1"/>
    <col min="13584" max="13647" width="9.140625" style="158"/>
    <col min="13648" max="13648" width="0" style="158" hidden="1" customWidth="1"/>
    <col min="13649" max="13658" width="9.140625" style="158"/>
    <col min="13659" max="13659" width="21.42578125" style="158" customWidth="1"/>
    <col min="13660" max="13665" width="9.140625" style="158"/>
    <col min="13666" max="13666" width="22" style="158" customWidth="1"/>
    <col min="13667" max="13672" width="9.140625" style="158"/>
    <col min="13673" max="13673" width="22.5703125" style="158" customWidth="1"/>
    <col min="13674" max="13824" width="9.140625" style="158"/>
    <col min="13825" max="13825" width="0" style="158" hidden="1" customWidth="1"/>
    <col min="13826" max="13826" width="47.85546875" style="158" customWidth="1"/>
    <col min="13827" max="13827" width="13.28515625" style="158" customWidth="1"/>
    <col min="13828" max="13828" width="12.28515625" style="158" customWidth="1"/>
    <col min="13829" max="13829" width="12.85546875" style="158" customWidth="1"/>
    <col min="13830" max="13832" width="11.85546875" style="158" customWidth="1"/>
    <col min="13833" max="13833" width="14.140625" style="158" customWidth="1"/>
    <col min="13834" max="13834" width="11.28515625" style="158" customWidth="1"/>
    <col min="13835" max="13835" width="13.28515625" style="158" customWidth="1"/>
    <col min="13836" max="13836" width="12.28515625" style="158" customWidth="1"/>
    <col min="13837" max="13837" width="12.140625" style="158" customWidth="1"/>
    <col min="13838" max="13838" width="12.85546875" style="158" customWidth="1"/>
    <col min="13839" max="13839" width="15.7109375" style="158" customWidth="1"/>
    <col min="13840" max="13903" width="9.140625" style="158"/>
    <col min="13904" max="13904" width="0" style="158" hidden="1" customWidth="1"/>
    <col min="13905" max="13914" width="9.140625" style="158"/>
    <col min="13915" max="13915" width="21.42578125" style="158" customWidth="1"/>
    <col min="13916" max="13921" width="9.140625" style="158"/>
    <col min="13922" max="13922" width="22" style="158" customWidth="1"/>
    <col min="13923" max="13928" width="9.140625" style="158"/>
    <col min="13929" max="13929" width="22.5703125" style="158" customWidth="1"/>
    <col min="13930" max="14080" width="9.140625" style="158"/>
    <col min="14081" max="14081" width="0" style="158" hidden="1" customWidth="1"/>
    <col min="14082" max="14082" width="47.85546875" style="158" customWidth="1"/>
    <col min="14083" max="14083" width="13.28515625" style="158" customWidth="1"/>
    <col min="14084" max="14084" width="12.28515625" style="158" customWidth="1"/>
    <col min="14085" max="14085" width="12.85546875" style="158" customWidth="1"/>
    <col min="14086" max="14088" width="11.85546875" style="158" customWidth="1"/>
    <col min="14089" max="14089" width="14.140625" style="158" customWidth="1"/>
    <col min="14090" max="14090" width="11.28515625" style="158" customWidth="1"/>
    <col min="14091" max="14091" width="13.28515625" style="158" customWidth="1"/>
    <col min="14092" max="14092" width="12.28515625" style="158" customWidth="1"/>
    <col min="14093" max="14093" width="12.140625" style="158" customWidth="1"/>
    <col min="14094" max="14094" width="12.85546875" style="158" customWidth="1"/>
    <col min="14095" max="14095" width="15.7109375" style="158" customWidth="1"/>
    <col min="14096" max="14159" width="9.140625" style="158"/>
    <col min="14160" max="14160" width="0" style="158" hidden="1" customWidth="1"/>
    <col min="14161" max="14170" width="9.140625" style="158"/>
    <col min="14171" max="14171" width="21.42578125" style="158" customWidth="1"/>
    <col min="14172" max="14177" width="9.140625" style="158"/>
    <col min="14178" max="14178" width="22" style="158" customWidth="1"/>
    <col min="14179" max="14184" width="9.140625" style="158"/>
    <col min="14185" max="14185" width="22.5703125" style="158" customWidth="1"/>
    <col min="14186" max="14336" width="9.140625" style="158"/>
    <col min="14337" max="14337" width="0" style="158" hidden="1" customWidth="1"/>
    <col min="14338" max="14338" width="47.85546875" style="158" customWidth="1"/>
    <col min="14339" max="14339" width="13.28515625" style="158" customWidth="1"/>
    <col min="14340" max="14340" width="12.28515625" style="158" customWidth="1"/>
    <col min="14341" max="14341" width="12.85546875" style="158" customWidth="1"/>
    <col min="14342" max="14344" width="11.85546875" style="158" customWidth="1"/>
    <col min="14345" max="14345" width="14.140625" style="158" customWidth="1"/>
    <col min="14346" max="14346" width="11.28515625" style="158" customWidth="1"/>
    <col min="14347" max="14347" width="13.28515625" style="158" customWidth="1"/>
    <col min="14348" max="14348" width="12.28515625" style="158" customWidth="1"/>
    <col min="14349" max="14349" width="12.140625" style="158" customWidth="1"/>
    <col min="14350" max="14350" width="12.85546875" style="158" customWidth="1"/>
    <col min="14351" max="14351" width="15.7109375" style="158" customWidth="1"/>
    <col min="14352" max="14415" width="9.140625" style="158"/>
    <col min="14416" max="14416" width="0" style="158" hidden="1" customWidth="1"/>
    <col min="14417" max="14426" width="9.140625" style="158"/>
    <col min="14427" max="14427" width="21.42578125" style="158" customWidth="1"/>
    <col min="14428" max="14433" width="9.140625" style="158"/>
    <col min="14434" max="14434" width="22" style="158" customWidth="1"/>
    <col min="14435" max="14440" width="9.140625" style="158"/>
    <col min="14441" max="14441" width="22.5703125" style="158" customWidth="1"/>
    <col min="14442" max="14592" width="9.140625" style="158"/>
    <col min="14593" max="14593" width="0" style="158" hidden="1" customWidth="1"/>
    <col min="14594" max="14594" width="47.85546875" style="158" customWidth="1"/>
    <col min="14595" max="14595" width="13.28515625" style="158" customWidth="1"/>
    <col min="14596" max="14596" width="12.28515625" style="158" customWidth="1"/>
    <col min="14597" max="14597" width="12.85546875" style="158" customWidth="1"/>
    <col min="14598" max="14600" width="11.85546875" style="158" customWidth="1"/>
    <col min="14601" max="14601" width="14.140625" style="158" customWidth="1"/>
    <col min="14602" max="14602" width="11.28515625" style="158" customWidth="1"/>
    <col min="14603" max="14603" width="13.28515625" style="158" customWidth="1"/>
    <col min="14604" max="14604" width="12.28515625" style="158" customWidth="1"/>
    <col min="14605" max="14605" width="12.140625" style="158" customWidth="1"/>
    <col min="14606" max="14606" width="12.85546875" style="158" customWidth="1"/>
    <col min="14607" max="14607" width="15.7109375" style="158" customWidth="1"/>
    <col min="14608" max="14671" width="9.140625" style="158"/>
    <col min="14672" max="14672" width="0" style="158" hidden="1" customWidth="1"/>
    <col min="14673" max="14682" width="9.140625" style="158"/>
    <col min="14683" max="14683" width="21.42578125" style="158" customWidth="1"/>
    <col min="14684" max="14689" width="9.140625" style="158"/>
    <col min="14690" max="14690" width="22" style="158" customWidth="1"/>
    <col min="14691" max="14696" width="9.140625" style="158"/>
    <col min="14697" max="14697" width="22.5703125" style="158" customWidth="1"/>
    <col min="14698" max="14848" width="9.140625" style="158"/>
    <col min="14849" max="14849" width="0" style="158" hidden="1" customWidth="1"/>
    <col min="14850" max="14850" width="47.85546875" style="158" customWidth="1"/>
    <col min="14851" max="14851" width="13.28515625" style="158" customWidth="1"/>
    <col min="14852" max="14852" width="12.28515625" style="158" customWidth="1"/>
    <col min="14853" max="14853" width="12.85546875" style="158" customWidth="1"/>
    <col min="14854" max="14856" width="11.85546875" style="158" customWidth="1"/>
    <col min="14857" max="14857" width="14.140625" style="158" customWidth="1"/>
    <col min="14858" max="14858" width="11.28515625" style="158" customWidth="1"/>
    <col min="14859" max="14859" width="13.28515625" style="158" customWidth="1"/>
    <col min="14860" max="14860" width="12.28515625" style="158" customWidth="1"/>
    <col min="14861" max="14861" width="12.140625" style="158" customWidth="1"/>
    <col min="14862" max="14862" width="12.85546875" style="158" customWidth="1"/>
    <col min="14863" max="14863" width="15.7109375" style="158" customWidth="1"/>
    <col min="14864" max="14927" width="9.140625" style="158"/>
    <col min="14928" max="14928" width="0" style="158" hidden="1" customWidth="1"/>
    <col min="14929" max="14938" width="9.140625" style="158"/>
    <col min="14939" max="14939" width="21.42578125" style="158" customWidth="1"/>
    <col min="14940" max="14945" width="9.140625" style="158"/>
    <col min="14946" max="14946" width="22" style="158" customWidth="1"/>
    <col min="14947" max="14952" width="9.140625" style="158"/>
    <col min="14953" max="14953" width="22.5703125" style="158" customWidth="1"/>
    <col min="14954" max="15104" width="9.140625" style="158"/>
    <col min="15105" max="15105" width="0" style="158" hidden="1" customWidth="1"/>
    <col min="15106" max="15106" width="47.85546875" style="158" customWidth="1"/>
    <col min="15107" max="15107" width="13.28515625" style="158" customWidth="1"/>
    <col min="15108" max="15108" width="12.28515625" style="158" customWidth="1"/>
    <col min="15109" max="15109" width="12.85546875" style="158" customWidth="1"/>
    <col min="15110" max="15112" width="11.85546875" style="158" customWidth="1"/>
    <col min="15113" max="15113" width="14.140625" style="158" customWidth="1"/>
    <col min="15114" max="15114" width="11.28515625" style="158" customWidth="1"/>
    <col min="15115" max="15115" width="13.28515625" style="158" customWidth="1"/>
    <col min="15116" max="15116" width="12.28515625" style="158" customWidth="1"/>
    <col min="15117" max="15117" width="12.140625" style="158" customWidth="1"/>
    <col min="15118" max="15118" width="12.85546875" style="158" customWidth="1"/>
    <col min="15119" max="15119" width="15.7109375" style="158" customWidth="1"/>
    <col min="15120" max="15183" width="9.140625" style="158"/>
    <col min="15184" max="15184" width="0" style="158" hidden="1" customWidth="1"/>
    <col min="15185" max="15194" width="9.140625" style="158"/>
    <col min="15195" max="15195" width="21.42578125" style="158" customWidth="1"/>
    <col min="15196" max="15201" width="9.140625" style="158"/>
    <col min="15202" max="15202" width="22" style="158" customWidth="1"/>
    <col min="15203" max="15208" width="9.140625" style="158"/>
    <col min="15209" max="15209" width="22.5703125" style="158" customWidth="1"/>
    <col min="15210" max="15360" width="9.140625" style="158"/>
    <col min="15361" max="15361" width="0" style="158" hidden="1" customWidth="1"/>
    <col min="15362" max="15362" width="47.85546875" style="158" customWidth="1"/>
    <col min="15363" max="15363" width="13.28515625" style="158" customWidth="1"/>
    <col min="15364" max="15364" width="12.28515625" style="158" customWidth="1"/>
    <col min="15365" max="15365" width="12.85546875" style="158" customWidth="1"/>
    <col min="15366" max="15368" width="11.85546875" style="158" customWidth="1"/>
    <col min="15369" max="15369" width="14.140625" style="158" customWidth="1"/>
    <col min="15370" max="15370" width="11.28515625" style="158" customWidth="1"/>
    <col min="15371" max="15371" width="13.28515625" style="158" customWidth="1"/>
    <col min="15372" max="15372" width="12.28515625" style="158" customWidth="1"/>
    <col min="15373" max="15373" width="12.140625" style="158" customWidth="1"/>
    <col min="15374" max="15374" width="12.85546875" style="158" customWidth="1"/>
    <col min="15375" max="15375" width="15.7109375" style="158" customWidth="1"/>
    <col min="15376" max="15439" width="9.140625" style="158"/>
    <col min="15440" max="15440" width="0" style="158" hidden="1" customWidth="1"/>
    <col min="15441" max="15450" width="9.140625" style="158"/>
    <col min="15451" max="15451" width="21.42578125" style="158" customWidth="1"/>
    <col min="15452" max="15457" width="9.140625" style="158"/>
    <col min="15458" max="15458" width="22" style="158" customWidth="1"/>
    <col min="15459" max="15464" width="9.140625" style="158"/>
    <col min="15465" max="15465" width="22.5703125" style="158" customWidth="1"/>
    <col min="15466" max="15616" width="9.140625" style="158"/>
    <col min="15617" max="15617" width="0" style="158" hidden="1" customWidth="1"/>
    <col min="15618" max="15618" width="47.85546875" style="158" customWidth="1"/>
    <col min="15619" max="15619" width="13.28515625" style="158" customWidth="1"/>
    <col min="15620" max="15620" width="12.28515625" style="158" customWidth="1"/>
    <col min="15621" max="15621" width="12.85546875" style="158" customWidth="1"/>
    <col min="15622" max="15624" width="11.85546875" style="158" customWidth="1"/>
    <col min="15625" max="15625" width="14.140625" style="158" customWidth="1"/>
    <col min="15626" max="15626" width="11.28515625" style="158" customWidth="1"/>
    <col min="15627" max="15627" width="13.28515625" style="158" customWidth="1"/>
    <col min="15628" max="15628" width="12.28515625" style="158" customWidth="1"/>
    <col min="15629" max="15629" width="12.140625" style="158" customWidth="1"/>
    <col min="15630" max="15630" width="12.85546875" style="158" customWidth="1"/>
    <col min="15631" max="15631" width="15.7109375" style="158" customWidth="1"/>
    <col min="15632" max="15695" width="9.140625" style="158"/>
    <col min="15696" max="15696" width="0" style="158" hidden="1" customWidth="1"/>
    <col min="15697" max="15706" width="9.140625" style="158"/>
    <col min="15707" max="15707" width="21.42578125" style="158" customWidth="1"/>
    <col min="15708" max="15713" width="9.140625" style="158"/>
    <col min="15714" max="15714" width="22" style="158" customWidth="1"/>
    <col min="15715" max="15720" width="9.140625" style="158"/>
    <col min="15721" max="15721" width="22.5703125" style="158" customWidth="1"/>
    <col min="15722" max="15872" width="9.140625" style="158"/>
    <col min="15873" max="15873" width="0" style="158" hidden="1" customWidth="1"/>
    <col min="15874" max="15874" width="47.85546875" style="158" customWidth="1"/>
    <col min="15875" max="15875" width="13.28515625" style="158" customWidth="1"/>
    <col min="15876" max="15876" width="12.28515625" style="158" customWidth="1"/>
    <col min="15877" max="15877" width="12.85546875" style="158" customWidth="1"/>
    <col min="15878" max="15880" width="11.85546875" style="158" customWidth="1"/>
    <col min="15881" max="15881" width="14.140625" style="158" customWidth="1"/>
    <col min="15882" max="15882" width="11.28515625" style="158" customWidth="1"/>
    <col min="15883" max="15883" width="13.28515625" style="158" customWidth="1"/>
    <col min="15884" max="15884" width="12.28515625" style="158" customWidth="1"/>
    <col min="15885" max="15885" width="12.140625" style="158" customWidth="1"/>
    <col min="15886" max="15886" width="12.85546875" style="158" customWidth="1"/>
    <col min="15887" max="15887" width="15.7109375" style="158" customWidth="1"/>
    <col min="15888" max="15951" width="9.140625" style="158"/>
    <col min="15952" max="15952" width="0" style="158" hidden="1" customWidth="1"/>
    <col min="15953" max="15962" width="9.140625" style="158"/>
    <col min="15963" max="15963" width="21.42578125" style="158" customWidth="1"/>
    <col min="15964" max="15969" width="9.140625" style="158"/>
    <col min="15970" max="15970" width="22" style="158" customWidth="1"/>
    <col min="15971" max="15976" width="9.140625" style="158"/>
    <col min="15977" max="15977" width="22.5703125" style="158" customWidth="1"/>
    <col min="15978" max="16128" width="9.140625" style="158"/>
    <col min="16129" max="16129" width="0" style="158" hidden="1" customWidth="1"/>
    <col min="16130" max="16130" width="47.85546875" style="158" customWidth="1"/>
    <col min="16131" max="16131" width="13.28515625" style="158" customWidth="1"/>
    <col min="16132" max="16132" width="12.28515625" style="158" customWidth="1"/>
    <col min="16133" max="16133" width="12.85546875" style="158" customWidth="1"/>
    <col min="16134" max="16136" width="11.85546875" style="158" customWidth="1"/>
    <col min="16137" max="16137" width="14.140625" style="158" customWidth="1"/>
    <col min="16138" max="16138" width="11.28515625" style="158" customWidth="1"/>
    <col min="16139" max="16139" width="13.28515625" style="158" customWidth="1"/>
    <col min="16140" max="16140" width="12.28515625" style="158" customWidth="1"/>
    <col min="16141" max="16141" width="12.140625" style="158" customWidth="1"/>
    <col min="16142" max="16142" width="12.85546875" style="158" customWidth="1"/>
    <col min="16143" max="16143" width="15.7109375" style="158" customWidth="1"/>
    <col min="16144" max="16207" width="9.140625" style="158"/>
    <col min="16208" max="16208" width="0" style="158" hidden="1" customWidth="1"/>
    <col min="16209" max="16218" width="9.140625" style="158"/>
    <col min="16219" max="16219" width="21.42578125" style="158" customWidth="1"/>
    <col min="16220" max="16225" width="9.140625" style="158"/>
    <col min="16226" max="16226" width="22" style="158" customWidth="1"/>
    <col min="16227" max="16232" width="9.140625" style="158"/>
    <col min="16233" max="16233" width="22.5703125" style="158" customWidth="1"/>
    <col min="16234" max="16384" width="9.140625" style="158"/>
  </cols>
  <sheetData>
    <row r="1" spans="1:15" ht="29.25" customHeight="1" x14ac:dyDescent="0.35">
      <c r="A1" s="1040" t="s">
        <v>365</v>
      </c>
      <c r="B1" s="1040"/>
      <c r="C1" s="1040"/>
      <c r="D1" s="1040"/>
      <c r="E1" s="1040"/>
      <c r="F1" s="1040"/>
      <c r="G1" s="1040"/>
      <c r="H1" s="1040"/>
      <c r="I1" s="1040"/>
      <c r="J1" s="1040"/>
      <c r="K1" s="1040"/>
      <c r="L1" s="1040"/>
      <c r="M1" s="1040"/>
      <c r="N1" s="1040"/>
      <c r="O1" s="1040"/>
    </row>
    <row r="2" spans="1:15" ht="29.25" customHeight="1" x14ac:dyDescent="0.4">
      <c r="A2" s="1041" t="s">
        <v>528</v>
      </c>
      <c r="B2" s="1041"/>
      <c r="C2" s="1041"/>
      <c r="D2" s="1041"/>
      <c r="E2" s="1041"/>
      <c r="F2" s="1041"/>
      <c r="G2" s="1041"/>
      <c r="H2" s="1041"/>
      <c r="I2" s="1041"/>
      <c r="J2" s="1041"/>
      <c r="K2" s="1041"/>
      <c r="L2" s="1041"/>
      <c r="M2" s="1041"/>
      <c r="N2" s="1041"/>
      <c r="O2" s="1041"/>
    </row>
    <row r="3" spans="1:15" ht="29.25" customHeight="1" x14ac:dyDescent="0.4">
      <c r="A3" s="1041" t="s">
        <v>366</v>
      </c>
      <c r="B3" s="1041"/>
      <c r="C3" s="1041"/>
      <c r="D3" s="1041"/>
      <c r="E3" s="1041"/>
      <c r="F3" s="1041"/>
      <c r="G3" s="1041"/>
      <c r="H3" s="1041"/>
      <c r="I3" s="1041"/>
      <c r="J3" s="1041"/>
      <c r="K3" s="1041"/>
      <c r="L3" s="1041"/>
      <c r="M3" s="1041"/>
      <c r="N3" s="1041"/>
      <c r="O3" s="1041"/>
    </row>
    <row r="4" spans="1:15" ht="29.25" customHeight="1" x14ac:dyDescent="0.4">
      <c r="A4" s="1042" t="s">
        <v>367</v>
      </c>
      <c r="B4" s="1042"/>
      <c r="C4" s="1042"/>
      <c r="D4" s="1042"/>
      <c r="E4" s="1042"/>
      <c r="F4" s="1042"/>
      <c r="G4" s="1042"/>
      <c r="H4" s="1042"/>
      <c r="I4" s="1042"/>
      <c r="J4" s="1042"/>
      <c r="K4" s="1042"/>
      <c r="L4" s="1042"/>
      <c r="M4" s="1042"/>
      <c r="N4" s="1042"/>
      <c r="O4" s="1042"/>
    </row>
    <row r="5" spans="1:15" ht="29.25" customHeight="1" x14ac:dyDescent="0.4">
      <c r="A5" s="1042" t="s">
        <v>368</v>
      </c>
      <c r="B5" s="1042"/>
      <c r="C5" s="1042"/>
      <c r="D5" s="1042"/>
      <c r="E5" s="1042"/>
      <c r="F5" s="1042"/>
      <c r="G5" s="1042"/>
      <c r="H5" s="1042"/>
      <c r="I5" s="1042"/>
      <c r="J5" s="1042"/>
      <c r="K5" s="1042"/>
      <c r="L5" s="1042"/>
      <c r="M5" s="1042"/>
      <c r="N5" s="1042"/>
      <c r="O5" s="1042"/>
    </row>
    <row r="6" spans="1:15" ht="29.25" customHeight="1" x14ac:dyDescent="0.35">
      <c r="A6" s="1039" t="s">
        <v>249</v>
      </c>
      <c r="B6" s="1039"/>
      <c r="C6" s="1039"/>
      <c r="D6" s="1039"/>
      <c r="E6" s="1039"/>
      <c r="F6" s="1039"/>
      <c r="G6" s="1039"/>
      <c r="H6" s="1039"/>
      <c r="I6" s="1039"/>
      <c r="J6" s="1039"/>
      <c r="K6" s="1039"/>
      <c r="L6" s="1039"/>
      <c r="M6" s="1039"/>
      <c r="N6" s="1039"/>
      <c r="O6" s="1039"/>
    </row>
    <row r="7" spans="1:15" ht="22.9" customHeight="1" x14ac:dyDescent="0.3">
      <c r="O7" s="711" t="s">
        <v>243</v>
      </c>
    </row>
    <row r="8" spans="1:15" ht="29.25" customHeight="1" x14ac:dyDescent="0.2">
      <c r="A8" s="1032" t="s">
        <v>314</v>
      </c>
      <c r="B8" s="1032" t="s">
        <v>328</v>
      </c>
      <c r="C8" s="1033" t="s">
        <v>52</v>
      </c>
      <c r="D8" s="1033" t="s">
        <v>53</v>
      </c>
      <c r="E8" s="1034" t="s">
        <v>144</v>
      </c>
      <c r="F8" s="1033" t="s">
        <v>21</v>
      </c>
      <c r="G8" s="1033"/>
      <c r="H8" s="1033"/>
      <c r="I8" s="1033" t="s">
        <v>275</v>
      </c>
      <c r="J8" s="1033"/>
      <c r="K8" s="1033"/>
      <c r="L8" s="1033"/>
      <c r="M8" s="1033"/>
      <c r="N8" s="1033"/>
      <c r="O8" s="1032" t="s">
        <v>497</v>
      </c>
    </row>
    <row r="9" spans="1:15" ht="29.25" customHeight="1" x14ac:dyDescent="0.2">
      <c r="A9" s="1032"/>
      <c r="B9" s="1032"/>
      <c r="C9" s="1033"/>
      <c r="D9" s="1033"/>
      <c r="E9" s="1035"/>
      <c r="F9" s="1032" t="s">
        <v>251</v>
      </c>
      <c r="G9" s="1032" t="s">
        <v>317</v>
      </c>
      <c r="H9" s="1032" t="s">
        <v>259</v>
      </c>
      <c r="I9" s="1037" t="s">
        <v>498</v>
      </c>
      <c r="J9" s="1032" t="s">
        <v>251</v>
      </c>
      <c r="K9" s="1032"/>
      <c r="L9" s="1032"/>
      <c r="M9" s="1032"/>
      <c r="N9" s="1032" t="s">
        <v>598</v>
      </c>
      <c r="O9" s="1032"/>
    </row>
    <row r="10" spans="1:15" ht="18" customHeight="1" x14ac:dyDescent="0.2">
      <c r="A10" s="1032"/>
      <c r="B10" s="1032"/>
      <c r="C10" s="1033"/>
      <c r="D10" s="1033"/>
      <c r="E10" s="1035"/>
      <c r="F10" s="1032"/>
      <c r="G10" s="1032"/>
      <c r="H10" s="1032"/>
      <c r="I10" s="1038"/>
      <c r="J10" s="1032" t="s">
        <v>315</v>
      </c>
      <c r="K10" s="1032" t="s">
        <v>252</v>
      </c>
      <c r="L10" s="1032" t="s">
        <v>253</v>
      </c>
      <c r="M10" s="1032" t="s">
        <v>80</v>
      </c>
      <c r="N10" s="1032"/>
      <c r="O10" s="1032"/>
    </row>
    <row r="11" spans="1:15" ht="48.75" customHeight="1" x14ac:dyDescent="0.2">
      <c r="A11" s="1032"/>
      <c r="B11" s="1032"/>
      <c r="C11" s="1033"/>
      <c r="D11" s="1033"/>
      <c r="E11" s="1036"/>
      <c r="F11" s="1032"/>
      <c r="G11" s="1032"/>
      <c r="H11" s="1032"/>
      <c r="I11" s="1038"/>
      <c r="J11" s="1032"/>
      <c r="K11" s="1032"/>
      <c r="L11" s="1032"/>
      <c r="M11" s="1032"/>
      <c r="N11" s="1032"/>
      <c r="O11" s="1032"/>
    </row>
    <row r="12" spans="1:15" ht="135.75" x14ac:dyDescent="0.35">
      <c r="A12" s="487" t="s">
        <v>527</v>
      </c>
      <c r="B12" s="412">
        <v>19090000</v>
      </c>
      <c r="C12" s="415">
        <v>610.5</v>
      </c>
      <c r="D12" s="415">
        <v>366.7</v>
      </c>
      <c r="E12" s="415">
        <v>294</v>
      </c>
      <c r="F12" s="415">
        <v>-1015.8</v>
      </c>
      <c r="G12" s="415">
        <v>-1238.2</v>
      </c>
      <c r="H12" s="414">
        <f>+F12/G12*100</f>
        <v>82.038442900985302</v>
      </c>
      <c r="I12" s="486">
        <v>294</v>
      </c>
      <c r="J12" s="415">
        <v>226.95912783949592</v>
      </c>
      <c r="K12" s="415">
        <v>32.4</v>
      </c>
      <c r="L12" s="415">
        <f>+K12-J12</f>
        <v>-194.55912783949591</v>
      </c>
      <c r="M12" s="414">
        <f>+K12/J12*100</f>
        <v>14.27569814372616</v>
      </c>
      <c r="N12" s="415">
        <v>334</v>
      </c>
      <c r="O12" s="420"/>
    </row>
    <row r="13" spans="1:15" ht="30.4" customHeight="1" x14ac:dyDescent="0.35">
      <c r="A13" s="416" t="s">
        <v>316</v>
      </c>
      <c r="B13" s="417"/>
      <c r="C13" s="415"/>
      <c r="D13" s="431">
        <f>+D12/C12*100</f>
        <v>60.065520065520062</v>
      </c>
      <c r="E13" s="431">
        <f>+E12/D12*100</f>
        <v>80.174529588219258</v>
      </c>
      <c r="F13" s="415"/>
      <c r="G13" s="415"/>
      <c r="H13" s="415"/>
      <c r="I13" s="415"/>
      <c r="J13" s="420"/>
      <c r="K13" s="420"/>
      <c r="L13" s="418"/>
      <c r="M13" s="418"/>
      <c r="N13" s="420"/>
      <c r="O13" s="428">
        <v>334</v>
      </c>
    </row>
    <row r="14" spans="1:15" s="350" customFormat="1" ht="26.65" customHeight="1" x14ac:dyDescent="0.2">
      <c r="A14" s="1031"/>
      <c r="B14" s="1031"/>
      <c r="C14" s="1031"/>
      <c r="D14" s="1031"/>
      <c r="E14" s="1031"/>
      <c r="F14" s="1031"/>
      <c r="G14" s="1031"/>
      <c r="H14" s="1031"/>
      <c r="I14" s="1031"/>
      <c r="J14" s="1031"/>
      <c r="K14" s="1031"/>
      <c r="L14" s="1031"/>
      <c r="M14" s="1031"/>
      <c r="N14" s="1031"/>
      <c r="O14" s="1031"/>
    </row>
    <row r="15" spans="1:15" ht="33.75" customHeight="1" x14ac:dyDescent="0.35">
      <c r="A15" s="487" t="s">
        <v>260</v>
      </c>
      <c r="B15" s="412">
        <v>21080500</v>
      </c>
      <c r="C15" s="415">
        <v>95322.8</v>
      </c>
      <c r="D15" s="415">
        <v>8206.2710274033016</v>
      </c>
      <c r="E15" s="415">
        <v>77977</v>
      </c>
      <c r="F15" s="415">
        <v>35067.699999999997</v>
      </c>
      <c r="G15" s="415">
        <v>68490.2</v>
      </c>
      <c r="H15" s="414">
        <f>+F15/G15*100</f>
        <v>51.201047741136684</v>
      </c>
      <c r="I15" s="486">
        <v>50884</v>
      </c>
      <c r="J15" s="415">
        <v>32467.939866013803</v>
      </c>
      <c r="K15" s="415">
        <v>73544.800000000003</v>
      </c>
      <c r="L15" s="415">
        <f>+K15-J15</f>
        <v>41076.8601339862</v>
      </c>
      <c r="M15" s="414">
        <f>+K15/J15*100</f>
        <v>226.51514171671815</v>
      </c>
      <c r="N15" s="415">
        <v>134761</v>
      </c>
      <c r="O15" s="415"/>
    </row>
    <row r="16" spans="1:15" ht="29.25" customHeight="1" x14ac:dyDescent="0.35">
      <c r="A16" s="416" t="s">
        <v>316</v>
      </c>
      <c r="B16" s="417"/>
      <c r="C16" s="415"/>
      <c r="D16" s="431">
        <f>+D15/C15*100</f>
        <v>8.6089277983895798</v>
      </c>
      <c r="E16" s="431">
        <f>+E15/D15*100</f>
        <v>950.21234053336093</v>
      </c>
      <c r="F16" s="415"/>
      <c r="G16" s="415"/>
      <c r="H16" s="415"/>
      <c r="I16" s="415"/>
      <c r="J16" s="415"/>
      <c r="K16" s="420"/>
      <c r="L16" s="418"/>
      <c r="M16" s="418"/>
      <c r="N16" s="415"/>
      <c r="O16" s="428">
        <v>208347</v>
      </c>
    </row>
    <row r="17" spans="1:15" ht="25.5" customHeight="1" x14ac:dyDescent="0.2">
      <c r="A17" s="1031"/>
      <c r="B17" s="1031"/>
      <c r="C17" s="1031"/>
      <c r="D17" s="1031"/>
      <c r="E17" s="1031"/>
      <c r="F17" s="1031"/>
      <c r="G17" s="1031"/>
      <c r="H17" s="1031"/>
      <c r="I17" s="1031"/>
      <c r="J17" s="1031"/>
      <c r="K17" s="1031"/>
      <c r="L17" s="1031"/>
      <c r="M17" s="1031"/>
      <c r="N17" s="1031"/>
      <c r="O17" s="1031"/>
    </row>
    <row r="18" spans="1:15" ht="94.7" customHeight="1" x14ac:dyDescent="0.35">
      <c r="A18" s="487" t="s">
        <v>261</v>
      </c>
      <c r="B18" s="412">
        <v>21080600</v>
      </c>
      <c r="C18" s="415">
        <v>156936.70000000001</v>
      </c>
      <c r="D18" s="415">
        <v>80884.334508277345</v>
      </c>
      <c r="E18" s="415">
        <v>70441.7</v>
      </c>
      <c r="F18" s="415">
        <v>36000</v>
      </c>
      <c r="G18" s="415">
        <v>107431</v>
      </c>
      <c r="H18" s="414">
        <f>+F18/G18*100</f>
        <v>33.509880760674292</v>
      </c>
      <c r="I18" s="486">
        <v>91210</v>
      </c>
      <c r="J18" s="415">
        <v>55895.570430688771</v>
      </c>
      <c r="K18" s="415">
        <v>23308.1</v>
      </c>
      <c r="L18" s="419">
        <f>+K18-J18</f>
        <v>-32587.470430688772</v>
      </c>
      <c r="M18" s="414">
        <f>+K18/J18*100</f>
        <v>41.699368698459466</v>
      </c>
      <c r="N18" s="415">
        <v>69585</v>
      </c>
      <c r="O18" s="420"/>
    </row>
    <row r="19" spans="1:15" ht="30.4" customHeight="1" x14ac:dyDescent="0.35">
      <c r="A19" s="416" t="s">
        <v>316</v>
      </c>
      <c r="B19" s="417"/>
      <c r="C19" s="415"/>
      <c r="D19" s="431">
        <f>+D18/C18*100</f>
        <v>51.539464324327803</v>
      </c>
      <c r="E19" s="431">
        <f>+E18/D18*100</f>
        <v>87.089422727204749</v>
      </c>
      <c r="F19" s="415"/>
      <c r="G19" s="415"/>
      <c r="H19" s="415"/>
      <c r="I19" s="415"/>
      <c r="J19" s="415"/>
      <c r="K19" s="420"/>
      <c r="L19" s="418"/>
      <c r="M19" s="418"/>
      <c r="N19" s="420"/>
      <c r="O19" s="428">
        <v>75599</v>
      </c>
    </row>
    <row r="20" spans="1:15" ht="25.5" customHeight="1" x14ac:dyDescent="0.2">
      <c r="A20" s="1031"/>
      <c r="B20" s="1031"/>
      <c r="C20" s="1031"/>
      <c r="D20" s="1031"/>
      <c r="E20" s="1031"/>
      <c r="F20" s="1031"/>
      <c r="G20" s="1031"/>
      <c r="H20" s="1031"/>
      <c r="I20" s="1031"/>
      <c r="J20" s="1031"/>
      <c r="K20" s="1031"/>
      <c r="L20" s="1031"/>
      <c r="M20" s="1031"/>
      <c r="N20" s="1031"/>
      <c r="O20" s="1031"/>
    </row>
    <row r="21" spans="1:15" ht="72" customHeight="1" x14ac:dyDescent="0.35">
      <c r="A21" s="487" t="s">
        <v>330</v>
      </c>
      <c r="B21" s="412">
        <v>21080800</v>
      </c>
      <c r="C21" s="415">
        <v>3441.9</v>
      </c>
      <c r="D21" s="415">
        <v>4099.6000000000004</v>
      </c>
      <c r="E21" s="415">
        <v>5685.9</v>
      </c>
      <c r="F21" s="415">
        <v>2428.5</v>
      </c>
      <c r="G21" s="415">
        <v>3765.8</v>
      </c>
      <c r="H21" s="414">
        <f>+F21/G21*100</f>
        <v>64.488289340910299</v>
      </c>
      <c r="I21" s="486">
        <v>10547</v>
      </c>
      <c r="J21" s="415">
        <v>6178.5231616224846</v>
      </c>
      <c r="K21" s="415">
        <v>48278.7</v>
      </c>
      <c r="L21" s="415">
        <f>+K21-J21</f>
        <v>42100.176838377512</v>
      </c>
      <c r="M21" s="414">
        <f>+K21/J21*100</f>
        <v>781.39546841679191</v>
      </c>
      <c r="N21" s="415">
        <v>82763</v>
      </c>
      <c r="O21" s="415"/>
    </row>
    <row r="22" spans="1:15" ht="32.85" customHeight="1" x14ac:dyDescent="0.3">
      <c r="A22" s="416" t="s">
        <v>316</v>
      </c>
      <c r="B22" s="416"/>
      <c r="C22" s="416"/>
      <c r="D22" s="432">
        <f>+D21/C21*100</f>
        <v>119.10863186030971</v>
      </c>
      <c r="E22" s="432">
        <f>+E21/D21*100</f>
        <v>138.69401892867594</v>
      </c>
      <c r="F22" s="416"/>
      <c r="G22" s="416"/>
      <c r="H22" s="416"/>
      <c r="I22" s="416"/>
      <c r="J22" s="416"/>
      <c r="K22" s="416"/>
      <c r="L22" s="416"/>
      <c r="M22" s="416"/>
      <c r="N22" s="433"/>
      <c r="O22" s="428">
        <v>15058</v>
      </c>
    </row>
  </sheetData>
  <mergeCells count="27">
    <mergeCell ref="A6:O6"/>
    <mergeCell ref="A1:O1"/>
    <mergeCell ref="A2:O2"/>
    <mergeCell ref="A3:O3"/>
    <mergeCell ref="A4:O4"/>
    <mergeCell ref="A5:O5"/>
    <mergeCell ref="J10:J11"/>
    <mergeCell ref="K10:K11"/>
    <mergeCell ref="F8:H8"/>
    <mergeCell ref="L10:L11"/>
    <mergeCell ref="M10:M11"/>
    <mergeCell ref="A14:O14"/>
    <mergeCell ref="A17:O17"/>
    <mergeCell ref="A20:O20"/>
    <mergeCell ref="A8:A11"/>
    <mergeCell ref="B8:B11"/>
    <mergeCell ref="C8:C11"/>
    <mergeCell ref="D8:D11"/>
    <mergeCell ref="E8:E11"/>
    <mergeCell ref="I8:N8"/>
    <mergeCell ref="O8:O11"/>
    <mergeCell ref="F9:F11"/>
    <mergeCell ref="G9:G11"/>
    <mergeCell ref="H9:H11"/>
    <mergeCell ref="I9:I11"/>
    <mergeCell ref="J9:M9"/>
    <mergeCell ref="N9:N11"/>
  </mergeCells>
  <printOptions horizontalCentered="1" verticalCentered="1"/>
  <pageMargins left="0.19685039370078741" right="0.19685039370078741" top="0.39370078740157483" bottom="0.39370078740157483" header="0" footer="0"/>
  <pageSetup paperSize="9" scale="55" orientation="landscape"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BP48"/>
  <sheetViews>
    <sheetView view="pageBreakPreview" zoomScale="50" zoomScaleNormal="75" zoomScaleSheetLayoutView="50" workbookViewId="0">
      <selection activeCell="W17" sqref="W17"/>
    </sheetView>
  </sheetViews>
  <sheetFormatPr defaultRowHeight="12.75" x14ac:dyDescent="0.2"/>
  <cols>
    <col min="1" max="1" width="44" style="158" customWidth="1"/>
    <col min="2" max="2" width="22.42578125" style="158" customWidth="1"/>
    <col min="3" max="3" width="17.140625" style="158" customWidth="1"/>
    <col min="4" max="4" width="16.85546875" style="158" customWidth="1"/>
    <col min="5" max="5" width="11.140625" style="158" customWidth="1"/>
    <col min="6" max="6" width="19" style="158" customWidth="1"/>
    <col min="7" max="7" width="14.140625" style="158" customWidth="1"/>
    <col min="8" max="8" width="15.85546875" style="158" customWidth="1"/>
    <col min="9" max="9" width="14.42578125" style="158" customWidth="1"/>
    <col min="10" max="10" width="10.5703125" style="158" customWidth="1"/>
    <col min="11" max="12" width="16" style="158" customWidth="1"/>
    <col min="13" max="13" width="19.7109375" style="158" customWidth="1"/>
    <col min="14" max="14" width="19" style="158" customWidth="1"/>
    <col min="15" max="15" width="15.5703125" style="158" customWidth="1"/>
    <col min="16" max="16" width="19.5703125" style="158" customWidth="1"/>
    <col min="17" max="17" width="16" style="158" customWidth="1"/>
    <col min="18" max="67" width="9.140625" style="158"/>
    <col min="68" max="68" width="14.85546875" style="158" hidden="1" customWidth="1"/>
    <col min="69" max="78" width="9.140625" style="158"/>
    <col min="79" max="79" width="21.42578125" style="158" customWidth="1"/>
    <col min="80" max="85" width="9.140625" style="158"/>
    <col min="86" max="86" width="22" style="158" customWidth="1"/>
    <col min="87" max="92" width="9.140625" style="158"/>
    <col min="93" max="93" width="22.5703125" style="158" customWidth="1"/>
    <col min="94" max="256" width="9.140625" style="158"/>
    <col min="257" max="257" width="0" style="158" hidden="1" customWidth="1"/>
    <col min="258" max="258" width="52.28515625" style="158" customWidth="1"/>
    <col min="259" max="259" width="0.140625" style="158" customWidth="1"/>
    <col min="260" max="260" width="18.85546875" style="158" customWidth="1"/>
    <col min="261" max="261" width="18" style="158" customWidth="1"/>
    <col min="262" max="262" width="19" style="158" customWidth="1"/>
    <col min="263" max="263" width="14.5703125" style="158" customWidth="1"/>
    <col min="264" max="264" width="14.140625" style="158" customWidth="1"/>
    <col min="265" max="265" width="14.5703125" style="158" customWidth="1"/>
    <col min="266" max="266" width="10.5703125" style="158" customWidth="1"/>
    <col min="267" max="267" width="12.42578125" style="158" customWidth="1"/>
    <col min="268" max="268" width="16.7109375" style="158" customWidth="1"/>
    <col min="269" max="269" width="14.5703125" style="158" customWidth="1"/>
    <col min="270" max="270" width="16.140625" style="158" customWidth="1"/>
    <col min="271" max="271" width="10.140625" style="158" customWidth="1"/>
    <col min="272" max="272" width="19.5703125" style="158" customWidth="1"/>
    <col min="273" max="273" width="13.28515625" style="158" customWidth="1"/>
    <col min="274" max="323" width="9.140625" style="158"/>
    <col min="324" max="324" width="0" style="158" hidden="1" customWidth="1"/>
    <col min="325" max="334" width="9.140625" style="158"/>
    <col min="335" max="335" width="21.42578125" style="158" customWidth="1"/>
    <col min="336" max="341" width="9.140625" style="158"/>
    <col min="342" max="342" width="22" style="158" customWidth="1"/>
    <col min="343" max="348" width="9.140625" style="158"/>
    <col min="349" max="349" width="22.5703125" style="158" customWidth="1"/>
    <col min="350" max="512" width="9.140625" style="158"/>
    <col min="513" max="513" width="0" style="158" hidden="1" customWidth="1"/>
    <col min="514" max="514" width="52.28515625" style="158" customWidth="1"/>
    <col min="515" max="515" width="0.140625" style="158" customWidth="1"/>
    <col min="516" max="516" width="18.85546875" style="158" customWidth="1"/>
    <col min="517" max="517" width="18" style="158" customWidth="1"/>
    <col min="518" max="518" width="19" style="158" customWidth="1"/>
    <col min="519" max="519" width="14.5703125" style="158" customWidth="1"/>
    <col min="520" max="520" width="14.140625" style="158" customWidth="1"/>
    <col min="521" max="521" width="14.5703125" style="158" customWidth="1"/>
    <col min="522" max="522" width="10.5703125" style="158" customWidth="1"/>
    <col min="523" max="523" width="12.42578125" style="158" customWidth="1"/>
    <col min="524" max="524" width="16.7109375" style="158" customWidth="1"/>
    <col min="525" max="525" width="14.5703125" style="158" customWidth="1"/>
    <col min="526" max="526" width="16.140625" style="158" customWidth="1"/>
    <col min="527" max="527" width="10.140625" style="158" customWidth="1"/>
    <col min="528" max="528" width="19.5703125" style="158" customWidth="1"/>
    <col min="529" max="529" width="13.28515625" style="158" customWidth="1"/>
    <col min="530" max="579" width="9.140625" style="158"/>
    <col min="580" max="580" width="0" style="158" hidden="1" customWidth="1"/>
    <col min="581" max="590" width="9.140625" style="158"/>
    <col min="591" max="591" width="21.42578125" style="158" customWidth="1"/>
    <col min="592" max="597" width="9.140625" style="158"/>
    <col min="598" max="598" width="22" style="158" customWidth="1"/>
    <col min="599" max="604" width="9.140625" style="158"/>
    <col min="605" max="605" width="22.5703125" style="158" customWidth="1"/>
    <col min="606" max="768" width="9.140625" style="158"/>
    <col min="769" max="769" width="0" style="158" hidden="1" customWidth="1"/>
    <col min="770" max="770" width="52.28515625" style="158" customWidth="1"/>
    <col min="771" max="771" width="0.140625" style="158" customWidth="1"/>
    <col min="772" max="772" width="18.85546875" style="158" customWidth="1"/>
    <col min="773" max="773" width="18" style="158" customWidth="1"/>
    <col min="774" max="774" width="19" style="158" customWidth="1"/>
    <col min="775" max="775" width="14.5703125" style="158" customWidth="1"/>
    <col min="776" max="776" width="14.140625" style="158" customWidth="1"/>
    <col min="777" max="777" width="14.5703125" style="158" customWidth="1"/>
    <col min="778" max="778" width="10.5703125" style="158" customWidth="1"/>
    <col min="779" max="779" width="12.42578125" style="158" customWidth="1"/>
    <col min="780" max="780" width="16.7109375" style="158" customWidth="1"/>
    <col min="781" max="781" width="14.5703125" style="158" customWidth="1"/>
    <col min="782" max="782" width="16.140625" style="158" customWidth="1"/>
    <col min="783" max="783" width="10.140625" style="158" customWidth="1"/>
    <col min="784" max="784" width="19.5703125" style="158" customWidth="1"/>
    <col min="785" max="785" width="13.28515625" style="158" customWidth="1"/>
    <col min="786" max="835" width="9.140625" style="158"/>
    <col min="836" max="836" width="0" style="158" hidden="1" customWidth="1"/>
    <col min="837" max="846" width="9.140625" style="158"/>
    <col min="847" max="847" width="21.42578125" style="158" customWidth="1"/>
    <col min="848" max="853" width="9.140625" style="158"/>
    <col min="854" max="854" width="22" style="158" customWidth="1"/>
    <col min="855" max="860" width="9.140625" style="158"/>
    <col min="861" max="861" width="22.5703125" style="158" customWidth="1"/>
    <col min="862" max="1024" width="9.140625" style="158"/>
    <col min="1025" max="1025" width="0" style="158" hidden="1" customWidth="1"/>
    <col min="1026" max="1026" width="52.28515625" style="158" customWidth="1"/>
    <col min="1027" max="1027" width="0.140625" style="158" customWidth="1"/>
    <col min="1028" max="1028" width="18.85546875" style="158" customWidth="1"/>
    <col min="1029" max="1029" width="18" style="158" customWidth="1"/>
    <col min="1030" max="1030" width="19" style="158" customWidth="1"/>
    <col min="1031" max="1031" width="14.5703125" style="158" customWidth="1"/>
    <col min="1032" max="1032" width="14.140625" style="158" customWidth="1"/>
    <col min="1033" max="1033" width="14.5703125" style="158" customWidth="1"/>
    <col min="1034" max="1034" width="10.5703125" style="158" customWidth="1"/>
    <col min="1035" max="1035" width="12.42578125" style="158" customWidth="1"/>
    <col min="1036" max="1036" width="16.7109375" style="158" customWidth="1"/>
    <col min="1037" max="1037" width="14.5703125" style="158" customWidth="1"/>
    <col min="1038" max="1038" width="16.140625" style="158" customWidth="1"/>
    <col min="1039" max="1039" width="10.140625" style="158" customWidth="1"/>
    <col min="1040" max="1040" width="19.5703125" style="158" customWidth="1"/>
    <col min="1041" max="1041" width="13.28515625" style="158" customWidth="1"/>
    <col min="1042" max="1091" width="9.140625" style="158"/>
    <col min="1092" max="1092" width="0" style="158" hidden="1" customWidth="1"/>
    <col min="1093" max="1102" width="9.140625" style="158"/>
    <col min="1103" max="1103" width="21.42578125" style="158" customWidth="1"/>
    <col min="1104" max="1109" width="9.140625" style="158"/>
    <col min="1110" max="1110" width="22" style="158" customWidth="1"/>
    <col min="1111" max="1116" width="9.140625" style="158"/>
    <col min="1117" max="1117" width="22.5703125" style="158" customWidth="1"/>
    <col min="1118" max="1280" width="9.140625" style="158"/>
    <col min="1281" max="1281" width="0" style="158" hidden="1" customWidth="1"/>
    <col min="1282" max="1282" width="52.28515625" style="158" customWidth="1"/>
    <col min="1283" max="1283" width="0.140625" style="158" customWidth="1"/>
    <col min="1284" max="1284" width="18.85546875" style="158" customWidth="1"/>
    <col min="1285" max="1285" width="18" style="158" customWidth="1"/>
    <col min="1286" max="1286" width="19" style="158" customWidth="1"/>
    <col min="1287" max="1287" width="14.5703125" style="158" customWidth="1"/>
    <col min="1288" max="1288" width="14.140625" style="158" customWidth="1"/>
    <col min="1289" max="1289" width="14.5703125" style="158" customWidth="1"/>
    <col min="1290" max="1290" width="10.5703125" style="158" customWidth="1"/>
    <col min="1291" max="1291" width="12.42578125" style="158" customWidth="1"/>
    <col min="1292" max="1292" width="16.7109375" style="158" customWidth="1"/>
    <col min="1293" max="1293" width="14.5703125" style="158" customWidth="1"/>
    <col min="1294" max="1294" width="16.140625" style="158" customWidth="1"/>
    <col min="1295" max="1295" width="10.140625" style="158" customWidth="1"/>
    <col min="1296" max="1296" width="19.5703125" style="158" customWidth="1"/>
    <col min="1297" max="1297" width="13.28515625" style="158" customWidth="1"/>
    <col min="1298" max="1347" width="9.140625" style="158"/>
    <col min="1348" max="1348" width="0" style="158" hidden="1" customWidth="1"/>
    <col min="1349" max="1358" width="9.140625" style="158"/>
    <col min="1359" max="1359" width="21.42578125" style="158" customWidth="1"/>
    <col min="1360" max="1365" width="9.140625" style="158"/>
    <col min="1366" max="1366" width="22" style="158" customWidth="1"/>
    <col min="1367" max="1372" width="9.140625" style="158"/>
    <col min="1373" max="1373" width="22.5703125" style="158" customWidth="1"/>
    <col min="1374" max="1536" width="9.140625" style="158"/>
    <col min="1537" max="1537" width="0" style="158" hidden="1" customWidth="1"/>
    <col min="1538" max="1538" width="52.28515625" style="158" customWidth="1"/>
    <col min="1539" max="1539" width="0.140625" style="158" customWidth="1"/>
    <col min="1540" max="1540" width="18.85546875" style="158" customWidth="1"/>
    <col min="1541" max="1541" width="18" style="158" customWidth="1"/>
    <col min="1542" max="1542" width="19" style="158" customWidth="1"/>
    <col min="1543" max="1543" width="14.5703125" style="158" customWidth="1"/>
    <col min="1544" max="1544" width="14.140625" style="158" customWidth="1"/>
    <col min="1545" max="1545" width="14.5703125" style="158" customWidth="1"/>
    <col min="1546" max="1546" width="10.5703125" style="158" customWidth="1"/>
    <col min="1547" max="1547" width="12.42578125" style="158" customWidth="1"/>
    <col min="1548" max="1548" width="16.7109375" style="158" customWidth="1"/>
    <col min="1549" max="1549" width="14.5703125" style="158" customWidth="1"/>
    <col min="1550" max="1550" width="16.140625" style="158" customWidth="1"/>
    <col min="1551" max="1551" width="10.140625" style="158" customWidth="1"/>
    <col min="1552" max="1552" width="19.5703125" style="158" customWidth="1"/>
    <col min="1553" max="1553" width="13.28515625" style="158" customWidth="1"/>
    <col min="1554" max="1603" width="9.140625" style="158"/>
    <col min="1604" max="1604" width="0" style="158" hidden="1" customWidth="1"/>
    <col min="1605" max="1614" width="9.140625" style="158"/>
    <col min="1615" max="1615" width="21.42578125" style="158" customWidth="1"/>
    <col min="1616" max="1621" width="9.140625" style="158"/>
    <col min="1622" max="1622" width="22" style="158" customWidth="1"/>
    <col min="1623" max="1628" width="9.140625" style="158"/>
    <col min="1629" max="1629" width="22.5703125" style="158" customWidth="1"/>
    <col min="1630" max="1792" width="9.140625" style="158"/>
    <col min="1793" max="1793" width="0" style="158" hidden="1" customWidth="1"/>
    <col min="1794" max="1794" width="52.28515625" style="158" customWidth="1"/>
    <col min="1795" max="1795" width="0.140625" style="158" customWidth="1"/>
    <col min="1796" max="1796" width="18.85546875" style="158" customWidth="1"/>
    <col min="1797" max="1797" width="18" style="158" customWidth="1"/>
    <col min="1798" max="1798" width="19" style="158" customWidth="1"/>
    <col min="1799" max="1799" width="14.5703125" style="158" customWidth="1"/>
    <col min="1800" max="1800" width="14.140625" style="158" customWidth="1"/>
    <col min="1801" max="1801" width="14.5703125" style="158" customWidth="1"/>
    <col min="1802" max="1802" width="10.5703125" style="158" customWidth="1"/>
    <col min="1803" max="1803" width="12.42578125" style="158" customWidth="1"/>
    <col min="1804" max="1804" width="16.7109375" style="158" customWidth="1"/>
    <col min="1805" max="1805" width="14.5703125" style="158" customWidth="1"/>
    <col min="1806" max="1806" width="16.140625" style="158" customWidth="1"/>
    <col min="1807" max="1807" width="10.140625" style="158" customWidth="1"/>
    <col min="1808" max="1808" width="19.5703125" style="158" customWidth="1"/>
    <col min="1809" max="1809" width="13.28515625" style="158" customWidth="1"/>
    <col min="1810" max="1859" width="9.140625" style="158"/>
    <col min="1860" max="1860" width="0" style="158" hidden="1" customWidth="1"/>
    <col min="1861" max="1870" width="9.140625" style="158"/>
    <col min="1871" max="1871" width="21.42578125" style="158" customWidth="1"/>
    <col min="1872" max="1877" width="9.140625" style="158"/>
    <col min="1878" max="1878" width="22" style="158" customWidth="1"/>
    <col min="1879" max="1884" width="9.140625" style="158"/>
    <col min="1885" max="1885" width="22.5703125" style="158" customWidth="1"/>
    <col min="1886" max="2048" width="9.140625" style="158"/>
    <col min="2049" max="2049" width="0" style="158" hidden="1" customWidth="1"/>
    <col min="2050" max="2050" width="52.28515625" style="158" customWidth="1"/>
    <col min="2051" max="2051" width="0.140625" style="158" customWidth="1"/>
    <col min="2052" max="2052" width="18.85546875" style="158" customWidth="1"/>
    <col min="2053" max="2053" width="18" style="158" customWidth="1"/>
    <col min="2054" max="2054" width="19" style="158" customWidth="1"/>
    <col min="2055" max="2055" width="14.5703125" style="158" customWidth="1"/>
    <col min="2056" max="2056" width="14.140625" style="158" customWidth="1"/>
    <col min="2057" max="2057" width="14.5703125" style="158" customWidth="1"/>
    <col min="2058" max="2058" width="10.5703125" style="158" customWidth="1"/>
    <col min="2059" max="2059" width="12.42578125" style="158" customWidth="1"/>
    <col min="2060" max="2060" width="16.7109375" style="158" customWidth="1"/>
    <col min="2061" max="2061" width="14.5703125" style="158" customWidth="1"/>
    <col min="2062" max="2062" width="16.140625" style="158" customWidth="1"/>
    <col min="2063" max="2063" width="10.140625" style="158" customWidth="1"/>
    <col min="2064" max="2064" width="19.5703125" style="158" customWidth="1"/>
    <col min="2065" max="2065" width="13.28515625" style="158" customWidth="1"/>
    <col min="2066" max="2115" width="9.140625" style="158"/>
    <col min="2116" max="2116" width="0" style="158" hidden="1" customWidth="1"/>
    <col min="2117" max="2126" width="9.140625" style="158"/>
    <col min="2127" max="2127" width="21.42578125" style="158" customWidth="1"/>
    <col min="2128" max="2133" width="9.140625" style="158"/>
    <col min="2134" max="2134" width="22" style="158" customWidth="1"/>
    <col min="2135" max="2140" width="9.140625" style="158"/>
    <col min="2141" max="2141" width="22.5703125" style="158" customWidth="1"/>
    <col min="2142" max="2304" width="9.140625" style="158"/>
    <col min="2305" max="2305" width="0" style="158" hidden="1" customWidth="1"/>
    <col min="2306" max="2306" width="52.28515625" style="158" customWidth="1"/>
    <col min="2307" max="2307" width="0.140625" style="158" customWidth="1"/>
    <col min="2308" max="2308" width="18.85546875" style="158" customWidth="1"/>
    <col min="2309" max="2309" width="18" style="158" customWidth="1"/>
    <col min="2310" max="2310" width="19" style="158" customWidth="1"/>
    <col min="2311" max="2311" width="14.5703125" style="158" customWidth="1"/>
    <col min="2312" max="2312" width="14.140625" style="158" customWidth="1"/>
    <col min="2313" max="2313" width="14.5703125" style="158" customWidth="1"/>
    <col min="2314" max="2314" width="10.5703125" style="158" customWidth="1"/>
    <col min="2315" max="2315" width="12.42578125" style="158" customWidth="1"/>
    <col min="2316" max="2316" width="16.7109375" style="158" customWidth="1"/>
    <col min="2317" max="2317" width="14.5703125" style="158" customWidth="1"/>
    <col min="2318" max="2318" width="16.140625" style="158" customWidth="1"/>
    <col min="2319" max="2319" width="10.140625" style="158" customWidth="1"/>
    <col min="2320" max="2320" width="19.5703125" style="158" customWidth="1"/>
    <col min="2321" max="2321" width="13.28515625" style="158" customWidth="1"/>
    <col min="2322" max="2371" width="9.140625" style="158"/>
    <col min="2372" max="2372" width="0" style="158" hidden="1" customWidth="1"/>
    <col min="2373" max="2382" width="9.140625" style="158"/>
    <col min="2383" max="2383" width="21.42578125" style="158" customWidth="1"/>
    <col min="2384" max="2389" width="9.140625" style="158"/>
    <col min="2390" max="2390" width="22" style="158" customWidth="1"/>
    <col min="2391" max="2396" width="9.140625" style="158"/>
    <col min="2397" max="2397" width="22.5703125" style="158" customWidth="1"/>
    <col min="2398" max="2560" width="9.140625" style="158"/>
    <col min="2561" max="2561" width="0" style="158" hidden="1" customWidth="1"/>
    <col min="2562" max="2562" width="52.28515625" style="158" customWidth="1"/>
    <col min="2563" max="2563" width="0.140625" style="158" customWidth="1"/>
    <col min="2564" max="2564" width="18.85546875" style="158" customWidth="1"/>
    <col min="2565" max="2565" width="18" style="158" customWidth="1"/>
    <col min="2566" max="2566" width="19" style="158" customWidth="1"/>
    <col min="2567" max="2567" width="14.5703125" style="158" customWidth="1"/>
    <col min="2568" max="2568" width="14.140625" style="158" customWidth="1"/>
    <col min="2569" max="2569" width="14.5703125" style="158" customWidth="1"/>
    <col min="2570" max="2570" width="10.5703125" style="158" customWidth="1"/>
    <col min="2571" max="2571" width="12.42578125" style="158" customWidth="1"/>
    <col min="2572" max="2572" width="16.7109375" style="158" customWidth="1"/>
    <col min="2573" max="2573" width="14.5703125" style="158" customWidth="1"/>
    <col min="2574" max="2574" width="16.140625" style="158" customWidth="1"/>
    <col min="2575" max="2575" width="10.140625" style="158" customWidth="1"/>
    <col min="2576" max="2576" width="19.5703125" style="158" customWidth="1"/>
    <col min="2577" max="2577" width="13.28515625" style="158" customWidth="1"/>
    <col min="2578" max="2627" width="9.140625" style="158"/>
    <col min="2628" max="2628" width="0" style="158" hidden="1" customWidth="1"/>
    <col min="2629" max="2638" width="9.140625" style="158"/>
    <col min="2639" max="2639" width="21.42578125" style="158" customWidth="1"/>
    <col min="2640" max="2645" width="9.140625" style="158"/>
    <col min="2646" max="2646" width="22" style="158" customWidth="1"/>
    <col min="2647" max="2652" width="9.140625" style="158"/>
    <col min="2653" max="2653" width="22.5703125" style="158" customWidth="1"/>
    <col min="2654" max="2816" width="9.140625" style="158"/>
    <col min="2817" max="2817" width="0" style="158" hidden="1" customWidth="1"/>
    <col min="2818" max="2818" width="52.28515625" style="158" customWidth="1"/>
    <col min="2819" max="2819" width="0.140625" style="158" customWidth="1"/>
    <col min="2820" max="2820" width="18.85546875" style="158" customWidth="1"/>
    <col min="2821" max="2821" width="18" style="158" customWidth="1"/>
    <col min="2822" max="2822" width="19" style="158" customWidth="1"/>
    <col min="2823" max="2823" width="14.5703125" style="158" customWidth="1"/>
    <col min="2824" max="2824" width="14.140625" style="158" customWidth="1"/>
    <col min="2825" max="2825" width="14.5703125" style="158" customWidth="1"/>
    <col min="2826" max="2826" width="10.5703125" style="158" customWidth="1"/>
    <col min="2827" max="2827" width="12.42578125" style="158" customWidth="1"/>
    <col min="2828" max="2828" width="16.7109375" style="158" customWidth="1"/>
    <col min="2829" max="2829" width="14.5703125" style="158" customWidth="1"/>
    <col min="2830" max="2830" width="16.140625" style="158" customWidth="1"/>
    <col min="2831" max="2831" width="10.140625" style="158" customWidth="1"/>
    <col min="2832" max="2832" width="19.5703125" style="158" customWidth="1"/>
    <col min="2833" max="2833" width="13.28515625" style="158" customWidth="1"/>
    <col min="2834" max="2883" width="9.140625" style="158"/>
    <col min="2884" max="2884" width="0" style="158" hidden="1" customWidth="1"/>
    <col min="2885" max="2894" width="9.140625" style="158"/>
    <col min="2895" max="2895" width="21.42578125" style="158" customWidth="1"/>
    <col min="2896" max="2901" width="9.140625" style="158"/>
    <col min="2902" max="2902" width="22" style="158" customWidth="1"/>
    <col min="2903" max="2908" width="9.140625" style="158"/>
    <col min="2909" max="2909" width="22.5703125" style="158" customWidth="1"/>
    <col min="2910" max="3072" width="9.140625" style="158"/>
    <col min="3073" max="3073" width="0" style="158" hidden="1" customWidth="1"/>
    <col min="3074" max="3074" width="52.28515625" style="158" customWidth="1"/>
    <col min="3075" max="3075" width="0.140625" style="158" customWidth="1"/>
    <col min="3076" max="3076" width="18.85546875" style="158" customWidth="1"/>
    <col min="3077" max="3077" width="18" style="158" customWidth="1"/>
    <col min="3078" max="3078" width="19" style="158" customWidth="1"/>
    <col min="3079" max="3079" width="14.5703125" style="158" customWidth="1"/>
    <col min="3080" max="3080" width="14.140625" style="158" customWidth="1"/>
    <col min="3081" max="3081" width="14.5703125" style="158" customWidth="1"/>
    <col min="3082" max="3082" width="10.5703125" style="158" customWidth="1"/>
    <col min="3083" max="3083" width="12.42578125" style="158" customWidth="1"/>
    <col min="3084" max="3084" width="16.7109375" style="158" customWidth="1"/>
    <col min="3085" max="3085" width="14.5703125" style="158" customWidth="1"/>
    <col min="3086" max="3086" width="16.140625" style="158" customWidth="1"/>
    <col min="3087" max="3087" width="10.140625" style="158" customWidth="1"/>
    <col min="3088" max="3088" width="19.5703125" style="158" customWidth="1"/>
    <col min="3089" max="3089" width="13.28515625" style="158" customWidth="1"/>
    <col min="3090" max="3139" width="9.140625" style="158"/>
    <col min="3140" max="3140" width="0" style="158" hidden="1" customWidth="1"/>
    <col min="3141" max="3150" width="9.140625" style="158"/>
    <col min="3151" max="3151" width="21.42578125" style="158" customWidth="1"/>
    <col min="3152" max="3157" width="9.140625" style="158"/>
    <col min="3158" max="3158" width="22" style="158" customWidth="1"/>
    <col min="3159" max="3164" width="9.140625" style="158"/>
    <col min="3165" max="3165" width="22.5703125" style="158" customWidth="1"/>
    <col min="3166" max="3328" width="9.140625" style="158"/>
    <col min="3329" max="3329" width="0" style="158" hidden="1" customWidth="1"/>
    <col min="3330" max="3330" width="52.28515625" style="158" customWidth="1"/>
    <col min="3331" max="3331" width="0.140625" style="158" customWidth="1"/>
    <col min="3332" max="3332" width="18.85546875" style="158" customWidth="1"/>
    <col min="3333" max="3333" width="18" style="158" customWidth="1"/>
    <col min="3334" max="3334" width="19" style="158" customWidth="1"/>
    <col min="3335" max="3335" width="14.5703125" style="158" customWidth="1"/>
    <col min="3336" max="3336" width="14.140625" style="158" customWidth="1"/>
    <col min="3337" max="3337" width="14.5703125" style="158" customWidth="1"/>
    <col min="3338" max="3338" width="10.5703125" style="158" customWidth="1"/>
    <col min="3339" max="3339" width="12.42578125" style="158" customWidth="1"/>
    <col min="3340" max="3340" width="16.7109375" style="158" customWidth="1"/>
    <col min="3341" max="3341" width="14.5703125" style="158" customWidth="1"/>
    <col min="3342" max="3342" width="16.140625" style="158" customWidth="1"/>
    <col min="3343" max="3343" width="10.140625" style="158" customWidth="1"/>
    <col min="3344" max="3344" width="19.5703125" style="158" customWidth="1"/>
    <col min="3345" max="3345" width="13.28515625" style="158" customWidth="1"/>
    <col min="3346" max="3395" width="9.140625" style="158"/>
    <col min="3396" max="3396" width="0" style="158" hidden="1" customWidth="1"/>
    <col min="3397" max="3406" width="9.140625" style="158"/>
    <col min="3407" max="3407" width="21.42578125" style="158" customWidth="1"/>
    <col min="3408" max="3413" width="9.140625" style="158"/>
    <col min="3414" max="3414" width="22" style="158" customWidth="1"/>
    <col min="3415" max="3420" width="9.140625" style="158"/>
    <col min="3421" max="3421" width="22.5703125" style="158" customWidth="1"/>
    <col min="3422" max="3584" width="9.140625" style="158"/>
    <col min="3585" max="3585" width="0" style="158" hidden="1" customWidth="1"/>
    <col min="3586" max="3586" width="52.28515625" style="158" customWidth="1"/>
    <col min="3587" max="3587" width="0.140625" style="158" customWidth="1"/>
    <col min="3588" max="3588" width="18.85546875" style="158" customWidth="1"/>
    <col min="3589" max="3589" width="18" style="158" customWidth="1"/>
    <col min="3590" max="3590" width="19" style="158" customWidth="1"/>
    <col min="3591" max="3591" width="14.5703125" style="158" customWidth="1"/>
    <col min="3592" max="3592" width="14.140625" style="158" customWidth="1"/>
    <col min="3593" max="3593" width="14.5703125" style="158" customWidth="1"/>
    <col min="3594" max="3594" width="10.5703125" style="158" customWidth="1"/>
    <col min="3595" max="3595" width="12.42578125" style="158" customWidth="1"/>
    <col min="3596" max="3596" width="16.7109375" style="158" customWidth="1"/>
    <col min="3597" max="3597" width="14.5703125" style="158" customWidth="1"/>
    <col min="3598" max="3598" width="16.140625" style="158" customWidth="1"/>
    <col min="3599" max="3599" width="10.140625" style="158" customWidth="1"/>
    <col min="3600" max="3600" width="19.5703125" style="158" customWidth="1"/>
    <col min="3601" max="3601" width="13.28515625" style="158" customWidth="1"/>
    <col min="3602" max="3651" width="9.140625" style="158"/>
    <col min="3652" max="3652" width="0" style="158" hidden="1" customWidth="1"/>
    <col min="3653" max="3662" width="9.140625" style="158"/>
    <col min="3663" max="3663" width="21.42578125" style="158" customWidth="1"/>
    <col min="3664" max="3669" width="9.140625" style="158"/>
    <col min="3670" max="3670" width="22" style="158" customWidth="1"/>
    <col min="3671" max="3676" width="9.140625" style="158"/>
    <col min="3677" max="3677" width="22.5703125" style="158" customWidth="1"/>
    <col min="3678" max="3840" width="9.140625" style="158"/>
    <col min="3841" max="3841" width="0" style="158" hidden="1" customWidth="1"/>
    <col min="3842" max="3842" width="52.28515625" style="158" customWidth="1"/>
    <col min="3843" max="3843" width="0.140625" style="158" customWidth="1"/>
    <col min="3844" max="3844" width="18.85546875" style="158" customWidth="1"/>
    <col min="3845" max="3845" width="18" style="158" customWidth="1"/>
    <col min="3846" max="3846" width="19" style="158" customWidth="1"/>
    <col min="3847" max="3847" width="14.5703125" style="158" customWidth="1"/>
    <col min="3848" max="3848" width="14.140625" style="158" customWidth="1"/>
    <col min="3849" max="3849" width="14.5703125" style="158" customWidth="1"/>
    <col min="3850" max="3850" width="10.5703125" style="158" customWidth="1"/>
    <col min="3851" max="3851" width="12.42578125" style="158" customWidth="1"/>
    <col min="3852" max="3852" width="16.7109375" style="158" customWidth="1"/>
    <col min="3853" max="3853" width="14.5703125" style="158" customWidth="1"/>
    <col min="3854" max="3854" width="16.140625" style="158" customWidth="1"/>
    <col min="3855" max="3855" width="10.140625" style="158" customWidth="1"/>
    <col min="3856" max="3856" width="19.5703125" style="158" customWidth="1"/>
    <col min="3857" max="3857" width="13.28515625" style="158" customWidth="1"/>
    <col min="3858" max="3907" width="9.140625" style="158"/>
    <col min="3908" max="3908" width="0" style="158" hidden="1" customWidth="1"/>
    <col min="3909" max="3918" width="9.140625" style="158"/>
    <col min="3919" max="3919" width="21.42578125" style="158" customWidth="1"/>
    <col min="3920" max="3925" width="9.140625" style="158"/>
    <col min="3926" max="3926" width="22" style="158" customWidth="1"/>
    <col min="3927" max="3932" width="9.140625" style="158"/>
    <col min="3933" max="3933" width="22.5703125" style="158" customWidth="1"/>
    <col min="3934" max="4096" width="9.140625" style="158"/>
    <col min="4097" max="4097" width="0" style="158" hidden="1" customWidth="1"/>
    <col min="4098" max="4098" width="52.28515625" style="158" customWidth="1"/>
    <col min="4099" max="4099" width="0.140625" style="158" customWidth="1"/>
    <col min="4100" max="4100" width="18.85546875" style="158" customWidth="1"/>
    <col min="4101" max="4101" width="18" style="158" customWidth="1"/>
    <col min="4102" max="4102" width="19" style="158" customWidth="1"/>
    <col min="4103" max="4103" width="14.5703125" style="158" customWidth="1"/>
    <col min="4104" max="4104" width="14.140625" style="158" customWidth="1"/>
    <col min="4105" max="4105" width="14.5703125" style="158" customWidth="1"/>
    <col min="4106" max="4106" width="10.5703125" style="158" customWidth="1"/>
    <col min="4107" max="4107" width="12.42578125" style="158" customWidth="1"/>
    <col min="4108" max="4108" width="16.7109375" style="158" customWidth="1"/>
    <col min="4109" max="4109" width="14.5703125" style="158" customWidth="1"/>
    <col min="4110" max="4110" width="16.140625" style="158" customWidth="1"/>
    <col min="4111" max="4111" width="10.140625" style="158" customWidth="1"/>
    <col min="4112" max="4112" width="19.5703125" style="158" customWidth="1"/>
    <col min="4113" max="4113" width="13.28515625" style="158" customWidth="1"/>
    <col min="4114" max="4163" width="9.140625" style="158"/>
    <col min="4164" max="4164" width="0" style="158" hidden="1" customWidth="1"/>
    <col min="4165" max="4174" width="9.140625" style="158"/>
    <col min="4175" max="4175" width="21.42578125" style="158" customWidth="1"/>
    <col min="4176" max="4181" width="9.140625" style="158"/>
    <col min="4182" max="4182" width="22" style="158" customWidth="1"/>
    <col min="4183" max="4188" width="9.140625" style="158"/>
    <col min="4189" max="4189" width="22.5703125" style="158" customWidth="1"/>
    <col min="4190" max="4352" width="9.140625" style="158"/>
    <col min="4353" max="4353" width="0" style="158" hidden="1" customWidth="1"/>
    <col min="4354" max="4354" width="52.28515625" style="158" customWidth="1"/>
    <col min="4355" max="4355" width="0.140625" style="158" customWidth="1"/>
    <col min="4356" max="4356" width="18.85546875" style="158" customWidth="1"/>
    <col min="4357" max="4357" width="18" style="158" customWidth="1"/>
    <col min="4358" max="4358" width="19" style="158" customWidth="1"/>
    <col min="4359" max="4359" width="14.5703125" style="158" customWidth="1"/>
    <col min="4360" max="4360" width="14.140625" style="158" customWidth="1"/>
    <col min="4361" max="4361" width="14.5703125" style="158" customWidth="1"/>
    <col min="4362" max="4362" width="10.5703125" style="158" customWidth="1"/>
    <col min="4363" max="4363" width="12.42578125" style="158" customWidth="1"/>
    <col min="4364" max="4364" width="16.7109375" style="158" customWidth="1"/>
    <col min="4365" max="4365" width="14.5703125" style="158" customWidth="1"/>
    <col min="4366" max="4366" width="16.140625" style="158" customWidth="1"/>
    <col min="4367" max="4367" width="10.140625" style="158" customWidth="1"/>
    <col min="4368" max="4368" width="19.5703125" style="158" customWidth="1"/>
    <col min="4369" max="4369" width="13.28515625" style="158" customWidth="1"/>
    <col min="4370" max="4419" width="9.140625" style="158"/>
    <col min="4420" max="4420" width="0" style="158" hidden="1" customWidth="1"/>
    <col min="4421" max="4430" width="9.140625" style="158"/>
    <col min="4431" max="4431" width="21.42578125" style="158" customWidth="1"/>
    <col min="4432" max="4437" width="9.140625" style="158"/>
    <col min="4438" max="4438" width="22" style="158" customWidth="1"/>
    <col min="4439" max="4444" width="9.140625" style="158"/>
    <col min="4445" max="4445" width="22.5703125" style="158" customWidth="1"/>
    <col min="4446" max="4608" width="9.140625" style="158"/>
    <col min="4609" max="4609" width="0" style="158" hidden="1" customWidth="1"/>
    <col min="4610" max="4610" width="52.28515625" style="158" customWidth="1"/>
    <col min="4611" max="4611" width="0.140625" style="158" customWidth="1"/>
    <col min="4612" max="4612" width="18.85546875" style="158" customWidth="1"/>
    <col min="4613" max="4613" width="18" style="158" customWidth="1"/>
    <col min="4614" max="4614" width="19" style="158" customWidth="1"/>
    <col min="4615" max="4615" width="14.5703125" style="158" customWidth="1"/>
    <col min="4616" max="4616" width="14.140625" style="158" customWidth="1"/>
    <col min="4617" max="4617" width="14.5703125" style="158" customWidth="1"/>
    <col min="4618" max="4618" width="10.5703125" style="158" customWidth="1"/>
    <col min="4619" max="4619" width="12.42578125" style="158" customWidth="1"/>
    <col min="4620" max="4620" width="16.7109375" style="158" customWidth="1"/>
    <col min="4621" max="4621" width="14.5703125" style="158" customWidth="1"/>
    <col min="4622" max="4622" width="16.140625" style="158" customWidth="1"/>
    <col min="4623" max="4623" width="10.140625" style="158" customWidth="1"/>
    <col min="4624" max="4624" width="19.5703125" style="158" customWidth="1"/>
    <col min="4625" max="4625" width="13.28515625" style="158" customWidth="1"/>
    <col min="4626" max="4675" width="9.140625" style="158"/>
    <col min="4676" max="4676" width="0" style="158" hidden="1" customWidth="1"/>
    <col min="4677" max="4686" width="9.140625" style="158"/>
    <col min="4687" max="4687" width="21.42578125" style="158" customWidth="1"/>
    <col min="4688" max="4693" width="9.140625" style="158"/>
    <col min="4694" max="4694" width="22" style="158" customWidth="1"/>
    <col min="4695" max="4700" width="9.140625" style="158"/>
    <col min="4701" max="4701" width="22.5703125" style="158" customWidth="1"/>
    <col min="4702" max="4864" width="9.140625" style="158"/>
    <col min="4865" max="4865" width="0" style="158" hidden="1" customWidth="1"/>
    <col min="4866" max="4866" width="52.28515625" style="158" customWidth="1"/>
    <col min="4867" max="4867" width="0.140625" style="158" customWidth="1"/>
    <col min="4868" max="4868" width="18.85546875" style="158" customWidth="1"/>
    <col min="4869" max="4869" width="18" style="158" customWidth="1"/>
    <col min="4870" max="4870" width="19" style="158" customWidth="1"/>
    <col min="4871" max="4871" width="14.5703125" style="158" customWidth="1"/>
    <col min="4872" max="4872" width="14.140625" style="158" customWidth="1"/>
    <col min="4873" max="4873" width="14.5703125" style="158" customWidth="1"/>
    <col min="4874" max="4874" width="10.5703125" style="158" customWidth="1"/>
    <col min="4875" max="4875" width="12.42578125" style="158" customWidth="1"/>
    <col min="4876" max="4876" width="16.7109375" style="158" customWidth="1"/>
    <col min="4877" max="4877" width="14.5703125" style="158" customWidth="1"/>
    <col min="4878" max="4878" width="16.140625" style="158" customWidth="1"/>
    <col min="4879" max="4879" width="10.140625" style="158" customWidth="1"/>
    <col min="4880" max="4880" width="19.5703125" style="158" customWidth="1"/>
    <col min="4881" max="4881" width="13.28515625" style="158" customWidth="1"/>
    <col min="4882" max="4931" width="9.140625" style="158"/>
    <col min="4932" max="4932" width="0" style="158" hidden="1" customWidth="1"/>
    <col min="4933" max="4942" width="9.140625" style="158"/>
    <col min="4943" max="4943" width="21.42578125" style="158" customWidth="1"/>
    <col min="4944" max="4949" width="9.140625" style="158"/>
    <col min="4950" max="4950" width="22" style="158" customWidth="1"/>
    <col min="4951" max="4956" width="9.140625" style="158"/>
    <col min="4957" max="4957" width="22.5703125" style="158" customWidth="1"/>
    <col min="4958" max="5120" width="9.140625" style="158"/>
    <col min="5121" max="5121" width="0" style="158" hidden="1" customWidth="1"/>
    <col min="5122" max="5122" width="52.28515625" style="158" customWidth="1"/>
    <col min="5123" max="5123" width="0.140625" style="158" customWidth="1"/>
    <col min="5124" max="5124" width="18.85546875" style="158" customWidth="1"/>
    <col min="5125" max="5125" width="18" style="158" customWidth="1"/>
    <col min="5126" max="5126" width="19" style="158" customWidth="1"/>
    <col min="5127" max="5127" width="14.5703125" style="158" customWidth="1"/>
    <col min="5128" max="5128" width="14.140625" style="158" customWidth="1"/>
    <col min="5129" max="5129" width="14.5703125" style="158" customWidth="1"/>
    <col min="5130" max="5130" width="10.5703125" style="158" customWidth="1"/>
    <col min="5131" max="5131" width="12.42578125" style="158" customWidth="1"/>
    <col min="5132" max="5132" width="16.7109375" style="158" customWidth="1"/>
    <col min="5133" max="5133" width="14.5703125" style="158" customWidth="1"/>
    <col min="5134" max="5134" width="16.140625" style="158" customWidth="1"/>
    <col min="5135" max="5135" width="10.140625" style="158" customWidth="1"/>
    <col min="5136" max="5136" width="19.5703125" style="158" customWidth="1"/>
    <col min="5137" max="5137" width="13.28515625" style="158" customWidth="1"/>
    <col min="5138" max="5187" width="9.140625" style="158"/>
    <col min="5188" max="5188" width="0" style="158" hidden="1" customWidth="1"/>
    <col min="5189" max="5198" width="9.140625" style="158"/>
    <col min="5199" max="5199" width="21.42578125" style="158" customWidth="1"/>
    <col min="5200" max="5205" width="9.140625" style="158"/>
    <col min="5206" max="5206" width="22" style="158" customWidth="1"/>
    <col min="5207" max="5212" width="9.140625" style="158"/>
    <col min="5213" max="5213" width="22.5703125" style="158" customWidth="1"/>
    <col min="5214" max="5376" width="9.140625" style="158"/>
    <col min="5377" max="5377" width="0" style="158" hidden="1" customWidth="1"/>
    <col min="5378" max="5378" width="52.28515625" style="158" customWidth="1"/>
    <col min="5379" max="5379" width="0.140625" style="158" customWidth="1"/>
    <col min="5380" max="5380" width="18.85546875" style="158" customWidth="1"/>
    <col min="5381" max="5381" width="18" style="158" customWidth="1"/>
    <col min="5382" max="5382" width="19" style="158" customWidth="1"/>
    <col min="5383" max="5383" width="14.5703125" style="158" customWidth="1"/>
    <col min="5384" max="5384" width="14.140625" style="158" customWidth="1"/>
    <col min="5385" max="5385" width="14.5703125" style="158" customWidth="1"/>
    <col min="5386" max="5386" width="10.5703125" style="158" customWidth="1"/>
    <col min="5387" max="5387" width="12.42578125" style="158" customWidth="1"/>
    <col min="5388" max="5388" width="16.7109375" style="158" customWidth="1"/>
    <col min="5389" max="5389" width="14.5703125" style="158" customWidth="1"/>
    <col min="5390" max="5390" width="16.140625" style="158" customWidth="1"/>
    <col min="5391" max="5391" width="10.140625" style="158" customWidth="1"/>
    <col min="5392" max="5392" width="19.5703125" style="158" customWidth="1"/>
    <col min="5393" max="5393" width="13.28515625" style="158" customWidth="1"/>
    <col min="5394" max="5443" width="9.140625" style="158"/>
    <col min="5444" max="5444" width="0" style="158" hidden="1" customWidth="1"/>
    <col min="5445" max="5454" width="9.140625" style="158"/>
    <col min="5455" max="5455" width="21.42578125" style="158" customWidth="1"/>
    <col min="5456" max="5461" width="9.140625" style="158"/>
    <col min="5462" max="5462" width="22" style="158" customWidth="1"/>
    <col min="5463" max="5468" width="9.140625" style="158"/>
    <col min="5469" max="5469" width="22.5703125" style="158" customWidth="1"/>
    <col min="5470" max="5632" width="9.140625" style="158"/>
    <col min="5633" max="5633" width="0" style="158" hidden="1" customWidth="1"/>
    <col min="5634" max="5634" width="52.28515625" style="158" customWidth="1"/>
    <col min="5635" max="5635" width="0.140625" style="158" customWidth="1"/>
    <col min="5636" max="5636" width="18.85546875" style="158" customWidth="1"/>
    <col min="5637" max="5637" width="18" style="158" customWidth="1"/>
    <col min="5638" max="5638" width="19" style="158" customWidth="1"/>
    <col min="5639" max="5639" width="14.5703125" style="158" customWidth="1"/>
    <col min="5640" max="5640" width="14.140625" style="158" customWidth="1"/>
    <col min="5641" max="5641" width="14.5703125" style="158" customWidth="1"/>
    <col min="5642" max="5642" width="10.5703125" style="158" customWidth="1"/>
    <col min="5643" max="5643" width="12.42578125" style="158" customWidth="1"/>
    <col min="5644" max="5644" width="16.7109375" style="158" customWidth="1"/>
    <col min="5645" max="5645" width="14.5703125" style="158" customWidth="1"/>
    <col min="5646" max="5646" width="16.140625" style="158" customWidth="1"/>
    <col min="5647" max="5647" width="10.140625" style="158" customWidth="1"/>
    <col min="5648" max="5648" width="19.5703125" style="158" customWidth="1"/>
    <col min="5649" max="5649" width="13.28515625" style="158" customWidth="1"/>
    <col min="5650" max="5699" width="9.140625" style="158"/>
    <col min="5700" max="5700" width="0" style="158" hidden="1" customWidth="1"/>
    <col min="5701" max="5710" width="9.140625" style="158"/>
    <col min="5711" max="5711" width="21.42578125" style="158" customWidth="1"/>
    <col min="5712" max="5717" width="9.140625" style="158"/>
    <col min="5718" max="5718" width="22" style="158" customWidth="1"/>
    <col min="5719" max="5724" width="9.140625" style="158"/>
    <col min="5725" max="5725" width="22.5703125" style="158" customWidth="1"/>
    <col min="5726" max="5888" width="9.140625" style="158"/>
    <col min="5889" max="5889" width="0" style="158" hidden="1" customWidth="1"/>
    <col min="5890" max="5890" width="52.28515625" style="158" customWidth="1"/>
    <col min="5891" max="5891" width="0.140625" style="158" customWidth="1"/>
    <col min="5892" max="5892" width="18.85546875" style="158" customWidth="1"/>
    <col min="5893" max="5893" width="18" style="158" customWidth="1"/>
    <col min="5894" max="5894" width="19" style="158" customWidth="1"/>
    <col min="5895" max="5895" width="14.5703125" style="158" customWidth="1"/>
    <col min="5896" max="5896" width="14.140625" style="158" customWidth="1"/>
    <col min="5897" max="5897" width="14.5703125" style="158" customWidth="1"/>
    <col min="5898" max="5898" width="10.5703125" style="158" customWidth="1"/>
    <col min="5899" max="5899" width="12.42578125" style="158" customWidth="1"/>
    <col min="5900" max="5900" width="16.7109375" style="158" customWidth="1"/>
    <col min="5901" max="5901" width="14.5703125" style="158" customWidth="1"/>
    <col min="5902" max="5902" width="16.140625" style="158" customWidth="1"/>
    <col min="5903" max="5903" width="10.140625" style="158" customWidth="1"/>
    <col min="5904" max="5904" width="19.5703125" style="158" customWidth="1"/>
    <col min="5905" max="5905" width="13.28515625" style="158" customWidth="1"/>
    <col min="5906" max="5955" width="9.140625" style="158"/>
    <col min="5956" max="5956" width="0" style="158" hidden="1" customWidth="1"/>
    <col min="5957" max="5966" width="9.140625" style="158"/>
    <col min="5967" max="5967" width="21.42578125" style="158" customWidth="1"/>
    <col min="5968" max="5973" width="9.140625" style="158"/>
    <col min="5974" max="5974" width="22" style="158" customWidth="1"/>
    <col min="5975" max="5980" width="9.140625" style="158"/>
    <col min="5981" max="5981" width="22.5703125" style="158" customWidth="1"/>
    <col min="5982" max="6144" width="9.140625" style="158"/>
    <col min="6145" max="6145" width="0" style="158" hidden="1" customWidth="1"/>
    <col min="6146" max="6146" width="52.28515625" style="158" customWidth="1"/>
    <col min="6147" max="6147" width="0.140625" style="158" customWidth="1"/>
    <col min="6148" max="6148" width="18.85546875" style="158" customWidth="1"/>
    <col min="6149" max="6149" width="18" style="158" customWidth="1"/>
    <col min="6150" max="6150" width="19" style="158" customWidth="1"/>
    <col min="6151" max="6151" width="14.5703125" style="158" customWidth="1"/>
    <col min="6152" max="6152" width="14.140625" style="158" customWidth="1"/>
    <col min="6153" max="6153" width="14.5703125" style="158" customWidth="1"/>
    <col min="6154" max="6154" width="10.5703125" style="158" customWidth="1"/>
    <col min="6155" max="6155" width="12.42578125" style="158" customWidth="1"/>
    <col min="6156" max="6156" width="16.7109375" style="158" customWidth="1"/>
    <col min="6157" max="6157" width="14.5703125" style="158" customWidth="1"/>
    <col min="6158" max="6158" width="16.140625" style="158" customWidth="1"/>
    <col min="6159" max="6159" width="10.140625" style="158" customWidth="1"/>
    <col min="6160" max="6160" width="19.5703125" style="158" customWidth="1"/>
    <col min="6161" max="6161" width="13.28515625" style="158" customWidth="1"/>
    <col min="6162" max="6211" width="9.140625" style="158"/>
    <col min="6212" max="6212" width="0" style="158" hidden="1" customWidth="1"/>
    <col min="6213" max="6222" width="9.140625" style="158"/>
    <col min="6223" max="6223" width="21.42578125" style="158" customWidth="1"/>
    <col min="6224" max="6229" width="9.140625" style="158"/>
    <col min="6230" max="6230" width="22" style="158" customWidth="1"/>
    <col min="6231" max="6236" width="9.140625" style="158"/>
    <col min="6237" max="6237" width="22.5703125" style="158" customWidth="1"/>
    <col min="6238" max="6400" width="9.140625" style="158"/>
    <col min="6401" max="6401" width="0" style="158" hidden="1" customWidth="1"/>
    <col min="6402" max="6402" width="52.28515625" style="158" customWidth="1"/>
    <col min="6403" max="6403" width="0.140625" style="158" customWidth="1"/>
    <col min="6404" max="6404" width="18.85546875" style="158" customWidth="1"/>
    <col min="6405" max="6405" width="18" style="158" customWidth="1"/>
    <col min="6406" max="6406" width="19" style="158" customWidth="1"/>
    <col min="6407" max="6407" width="14.5703125" style="158" customWidth="1"/>
    <col min="6408" max="6408" width="14.140625" style="158" customWidth="1"/>
    <col min="6409" max="6409" width="14.5703125" style="158" customWidth="1"/>
    <col min="6410" max="6410" width="10.5703125" style="158" customWidth="1"/>
    <col min="6411" max="6411" width="12.42578125" style="158" customWidth="1"/>
    <col min="6412" max="6412" width="16.7109375" style="158" customWidth="1"/>
    <col min="6413" max="6413" width="14.5703125" style="158" customWidth="1"/>
    <col min="6414" max="6414" width="16.140625" style="158" customWidth="1"/>
    <col min="6415" max="6415" width="10.140625" style="158" customWidth="1"/>
    <col min="6416" max="6416" width="19.5703125" style="158" customWidth="1"/>
    <col min="6417" max="6417" width="13.28515625" style="158" customWidth="1"/>
    <col min="6418" max="6467" width="9.140625" style="158"/>
    <col min="6468" max="6468" width="0" style="158" hidden="1" customWidth="1"/>
    <col min="6469" max="6478" width="9.140625" style="158"/>
    <col min="6479" max="6479" width="21.42578125" style="158" customWidth="1"/>
    <col min="6480" max="6485" width="9.140625" style="158"/>
    <col min="6486" max="6486" width="22" style="158" customWidth="1"/>
    <col min="6487" max="6492" width="9.140625" style="158"/>
    <col min="6493" max="6493" width="22.5703125" style="158" customWidth="1"/>
    <col min="6494" max="6656" width="9.140625" style="158"/>
    <col min="6657" max="6657" width="0" style="158" hidden="1" customWidth="1"/>
    <col min="6658" max="6658" width="52.28515625" style="158" customWidth="1"/>
    <col min="6659" max="6659" width="0.140625" style="158" customWidth="1"/>
    <col min="6660" max="6660" width="18.85546875" style="158" customWidth="1"/>
    <col min="6661" max="6661" width="18" style="158" customWidth="1"/>
    <col min="6662" max="6662" width="19" style="158" customWidth="1"/>
    <col min="6663" max="6663" width="14.5703125" style="158" customWidth="1"/>
    <col min="6664" max="6664" width="14.140625" style="158" customWidth="1"/>
    <col min="6665" max="6665" width="14.5703125" style="158" customWidth="1"/>
    <col min="6666" max="6666" width="10.5703125" style="158" customWidth="1"/>
    <col min="6667" max="6667" width="12.42578125" style="158" customWidth="1"/>
    <col min="6668" max="6668" width="16.7109375" style="158" customWidth="1"/>
    <col min="6669" max="6669" width="14.5703125" style="158" customWidth="1"/>
    <col min="6670" max="6670" width="16.140625" style="158" customWidth="1"/>
    <col min="6671" max="6671" width="10.140625" style="158" customWidth="1"/>
    <col min="6672" max="6672" width="19.5703125" style="158" customWidth="1"/>
    <col min="6673" max="6673" width="13.28515625" style="158" customWidth="1"/>
    <col min="6674" max="6723" width="9.140625" style="158"/>
    <col min="6724" max="6724" width="0" style="158" hidden="1" customWidth="1"/>
    <col min="6725" max="6734" width="9.140625" style="158"/>
    <col min="6735" max="6735" width="21.42578125" style="158" customWidth="1"/>
    <col min="6736" max="6741" width="9.140625" style="158"/>
    <col min="6742" max="6742" width="22" style="158" customWidth="1"/>
    <col min="6743" max="6748" width="9.140625" style="158"/>
    <col min="6749" max="6749" width="22.5703125" style="158" customWidth="1"/>
    <col min="6750" max="6912" width="9.140625" style="158"/>
    <col min="6913" max="6913" width="0" style="158" hidden="1" customWidth="1"/>
    <col min="6914" max="6914" width="52.28515625" style="158" customWidth="1"/>
    <col min="6915" max="6915" width="0.140625" style="158" customWidth="1"/>
    <col min="6916" max="6916" width="18.85546875" style="158" customWidth="1"/>
    <col min="6917" max="6917" width="18" style="158" customWidth="1"/>
    <col min="6918" max="6918" width="19" style="158" customWidth="1"/>
    <col min="6919" max="6919" width="14.5703125" style="158" customWidth="1"/>
    <col min="6920" max="6920" width="14.140625" style="158" customWidth="1"/>
    <col min="6921" max="6921" width="14.5703125" style="158" customWidth="1"/>
    <col min="6922" max="6922" width="10.5703125" style="158" customWidth="1"/>
    <col min="6923" max="6923" width="12.42578125" style="158" customWidth="1"/>
    <col min="6924" max="6924" width="16.7109375" style="158" customWidth="1"/>
    <col min="6925" max="6925" width="14.5703125" style="158" customWidth="1"/>
    <col min="6926" max="6926" width="16.140625" style="158" customWidth="1"/>
    <col min="6927" max="6927" width="10.140625" style="158" customWidth="1"/>
    <col min="6928" max="6928" width="19.5703125" style="158" customWidth="1"/>
    <col min="6929" max="6929" width="13.28515625" style="158" customWidth="1"/>
    <col min="6930" max="6979" width="9.140625" style="158"/>
    <col min="6980" max="6980" width="0" style="158" hidden="1" customWidth="1"/>
    <col min="6981" max="6990" width="9.140625" style="158"/>
    <col min="6991" max="6991" width="21.42578125" style="158" customWidth="1"/>
    <col min="6992" max="6997" width="9.140625" style="158"/>
    <col min="6998" max="6998" width="22" style="158" customWidth="1"/>
    <col min="6999" max="7004" width="9.140625" style="158"/>
    <col min="7005" max="7005" width="22.5703125" style="158" customWidth="1"/>
    <col min="7006" max="7168" width="9.140625" style="158"/>
    <col min="7169" max="7169" width="0" style="158" hidden="1" customWidth="1"/>
    <col min="7170" max="7170" width="52.28515625" style="158" customWidth="1"/>
    <col min="7171" max="7171" width="0.140625" style="158" customWidth="1"/>
    <col min="7172" max="7172" width="18.85546875" style="158" customWidth="1"/>
    <col min="7173" max="7173" width="18" style="158" customWidth="1"/>
    <col min="7174" max="7174" width="19" style="158" customWidth="1"/>
    <col min="7175" max="7175" width="14.5703125" style="158" customWidth="1"/>
    <col min="7176" max="7176" width="14.140625" style="158" customWidth="1"/>
    <col min="7177" max="7177" width="14.5703125" style="158" customWidth="1"/>
    <col min="7178" max="7178" width="10.5703125" style="158" customWidth="1"/>
    <col min="7179" max="7179" width="12.42578125" style="158" customWidth="1"/>
    <col min="7180" max="7180" width="16.7109375" style="158" customWidth="1"/>
    <col min="7181" max="7181" width="14.5703125" style="158" customWidth="1"/>
    <col min="7182" max="7182" width="16.140625" style="158" customWidth="1"/>
    <col min="7183" max="7183" width="10.140625" style="158" customWidth="1"/>
    <col min="7184" max="7184" width="19.5703125" style="158" customWidth="1"/>
    <col min="7185" max="7185" width="13.28515625" style="158" customWidth="1"/>
    <col min="7186" max="7235" width="9.140625" style="158"/>
    <col min="7236" max="7236" width="0" style="158" hidden="1" customWidth="1"/>
    <col min="7237" max="7246" width="9.140625" style="158"/>
    <col min="7247" max="7247" width="21.42578125" style="158" customWidth="1"/>
    <col min="7248" max="7253" width="9.140625" style="158"/>
    <col min="7254" max="7254" width="22" style="158" customWidth="1"/>
    <col min="7255" max="7260" width="9.140625" style="158"/>
    <col min="7261" max="7261" width="22.5703125" style="158" customWidth="1"/>
    <col min="7262" max="7424" width="9.140625" style="158"/>
    <col min="7425" max="7425" width="0" style="158" hidden="1" customWidth="1"/>
    <col min="7426" max="7426" width="52.28515625" style="158" customWidth="1"/>
    <col min="7427" max="7427" width="0.140625" style="158" customWidth="1"/>
    <col min="7428" max="7428" width="18.85546875" style="158" customWidth="1"/>
    <col min="7429" max="7429" width="18" style="158" customWidth="1"/>
    <col min="7430" max="7430" width="19" style="158" customWidth="1"/>
    <col min="7431" max="7431" width="14.5703125" style="158" customWidth="1"/>
    <col min="7432" max="7432" width="14.140625" style="158" customWidth="1"/>
    <col min="7433" max="7433" width="14.5703125" style="158" customWidth="1"/>
    <col min="7434" max="7434" width="10.5703125" style="158" customWidth="1"/>
    <col min="7435" max="7435" width="12.42578125" style="158" customWidth="1"/>
    <col min="7436" max="7436" width="16.7109375" style="158" customWidth="1"/>
    <col min="7437" max="7437" width="14.5703125" style="158" customWidth="1"/>
    <col min="7438" max="7438" width="16.140625" style="158" customWidth="1"/>
    <col min="7439" max="7439" width="10.140625" style="158" customWidth="1"/>
    <col min="7440" max="7440" width="19.5703125" style="158" customWidth="1"/>
    <col min="7441" max="7441" width="13.28515625" style="158" customWidth="1"/>
    <col min="7442" max="7491" width="9.140625" style="158"/>
    <col min="7492" max="7492" width="0" style="158" hidden="1" customWidth="1"/>
    <col min="7493" max="7502" width="9.140625" style="158"/>
    <col min="7503" max="7503" width="21.42578125" style="158" customWidth="1"/>
    <col min="7504" max="7509" width="9.140625" style="158"/>
    <col min="7510" max="7510" width="22" style="158" customWidth="1"/>
    <col min="7511" max="7516" width="9.140625" style="158"/>
    <col min="7517" max="7517" width="22.5703125" style="158" customWidth="1"/>
    <col min="7518" max="7680" width="9.140625" style="158"/>
    <col min="7681" max="7681" width="0" style="158" hidden="1" customWidth="1"/>
    <col min="7682" max="7682" width="52.28515625" style="158" customWidth="1"/>
    <col min="7683" max="7683" width="0.140625" style="158" customWidth="1"/>
    <col min="7684" max="7684" width="18.85546875" style="158" customWidth="1"/>
    <col min="7685" max="7685" width="18" style="158" customWidth="1"/>
    <col min="7686" max="7686" width="19" style="158" customWidth="1"/>
    <col min="7687" max="7687" width="14.5703125" style="158" customWidth="1"/>
    <col min="7688" max="7688" width="14.140625" style="158" customWidth="1"/>
    <col min="7689" max="7689" width="14.5703125" style="158" customWidth="1"/>
    <col min="7690" max="7690" width="10.5703125" style="158" customWidth="1"/>
    <col min="7691" max="7691" width="12.42578125" style="158" customWidth="1"/>
    <col min="7692" max="7692" width="16.7109375" style="158" customWidth="1"/>
    <col min="7693" max="7693" width="14.5703125" style="158" customWidth="1"/>
    <col min="7694" max="7694" width="16.140625" style="158" customWidth="1"/>
    <col min="7695" max="7695" width="10.140625" style="158" customWidth="1"/>
    <col min="7696" max="7696" width="19.5703125" style="158" customWidth="1"/>
    <col min="7697" max="7697" width="13.28515625" style="158" customWidth="1"/>
    <col min="7698" max="7747" width="9.140625" style="158"/>
    <col min="7748" max="7748" width="0" style="158" hidden="1" customWidth="1"/>
    <col min="7749" max="7758" width="9.140625" style="158"/>
    <col min="7759" max="7759" width="21.42578125" style="158" customWidth="1"/>
    <col min="7760" max="7765" width="9.140625" style="158"/>
    <col min="7766" max="7766" width="22" style="158" customWidth="1"/>
    <col min="7767" max="7772" width="9.140625" style="158"/>
    <col min="7773" max="7773" width="22.5703125" style="158" customWidth="1"/>
    <col min="7774" max="7936" width="9.140625" style="158"/>
    <col min="7937" max="7937" width="0" style="158" hidden="1" customWidth="1"/>
    <col min="7938" max="7938" width="52.28515625" style="158" customWidth="1"/>
    <col min="7939" max="7939" width="0.140625" style="158" customWidth="1"/>
    <col min="7940" max="7940" width="18.85546875" style="158" customWidth="1"/>
    <col min="7941" max="7941" width="18" style="158" customWidth="1"/>
    <col min="7942" max="7942" width="19" style="158" customWidth="1"/>
    <col min="7943" max="7943" width="14.5703125" style="158" customWidth="1"/>
    <col min="7944" max="7944" width="14.140625" style="158" customWidth="1"/>
    <col min="7945" max="7945" width="14.5703125" style="158" customWidth="1"/>
    <col min="7946" max="7946" width="10.5703125" style="158" customWidth="1"/>
    <col min="7947" max="7947" width="12.42578125" style="158" customWidth="1"/>
    <col min="7948" max="7948" width="16.7109375" style="158" customWidth="1"/>
    <col min="7949" max="7949" width="14.5703125" style="158" customWidth="1"/>
    <col min="7950" max="7950" width="16.140625" style="158" customWidth="1"/>
    <col min="7951" max="7951" width="10.140625" style="158" customWidth="1"/>
    <col min="7952" max="7952" width="19.5703125" style="158" customWidth="1"/>
    <col min="7953" max="7953" width="13.28515625" style="158" customWidth="1"/>
    <col min="7954" max="8003" width="9.140625" style="158"/>
    <col min="8004" max="8004" width="0" style="158" hidden="1" customWidth="1"/>
    <col min="8005" max="8014" width="9.140625" style="158"/>
    <col min="8015" max="8015" width="21.42578125" style="158" customWidth="1"/>
    <col min="8016" max="8021" width="9.140625" style="158"/>
    <col min="8022" max="8022" width="22" style="158" customWidth="1"/>
    <col min="8023" max="8028" width="9.140625" style="158"/>
    <col min="8029" max="8029" width="22.5703125" style="158" customWidth="1"/>
    <col min="8030" max="8192" width="9.140625" style="158"/>
    <col min="8193" max="8193" width="0" style="158" hidden="1" customWidth="1"/>
    <col min="8194" max="8194" width="52.28515625" style="158" customWidth="1"/>
    <col min="8195" max="8195" width="0.140625" style="158" customWidth="1"/>
    <col min="8196" max="8196" width="18.85546875" style="158" customWidth="1"/>
    <col min="8197" max="8197" width="18" style="158" customWidth="1"/>
    <col min="8198" max="8198" width="19" style="158" customWidth="1"/>
    <col min="8199" max="8199" width="14.5703125" style="158" customWidth="1"/>
    <col min="8200" max="8200" width="14.140625" style="158" customWidth="1"/>
    <col min="8201" max="8201" width="14.5703125" style="158" customWidth="1"/>
    <col min="8202" max="8202" width="10.5703125" style="158" customWidth="1"/>
    <col min="8203" max="8203" width="12.42578125" style="158" customWidth="1"/>
    <col min="8204" max="8204" width="16.7109375" style="158" customWidth="1"/>
    <col min="8205" max="8205" width="14.5703125" style="158" customWidth="1"/>
    <col min="8206" max="8206" width="16.140625" style="158" customWidth="1"/>
    <col min="8207" max="8207" width="10.140625" style="158" customWidth="1"/>
    <col min="8208" max="8208" width="19.5703125" style="158" customWidth="1"/>
    <col min="8209" max="8209" width="13.28515625" style="158" customWidth="1"/>
    <col min="8210" max="8259" width="9.140625" style="158"/>
    <col min="8260" max="8260" width="0" style="158" hidden="1" customWidth="1"/>
    <col min="8261" max="8270" width="9.140625" style="158"/>
    <col min="8271" max="8271" width="21.42578125" style="158" customWidth="1"/>
    <col min="8272" max="8277" width="9.140625" style="158"/>
    <col min="8278" max="8278" width="22" style="158" customWidth="1"/>
    <col min="8279" max="8284" width="9.140625" style="158"/>
    <col min="8285" max="8285" width="22.5703125" style="158" customWidth="1"/>
    <col min="8286" max="8448" width="9.140625" style="158"/>
    <col min="8449" max="8449" width="0" style="158" hidden="1" customWidth="1"/>
    <col min="8450" max="8450" width="52.28515625" style="158" customWidth="1"/>
    <col min="8451" max="8451" width="0.140625" style="158" customWidth="1"/>
    <col min="8452" max="8452" width="18.85546875" style="158" customWidth="1"/>
    <col min="8453" max="8453" width="18" style="158" customWidth="1"/>
    <col min="8454" max="8454" width="19" style="158" customWidth="1"/>
    <col min="8455" max="8455" width="14.5703125" style="158" customWidth="1"/>
    <col min="8456" max="8456" width="14.140625" style="158" customWidth="1"/>
    <col min="8457" max="8457" width="14.5703125" style="158" customWidth="1"/>
    <col min="8458" max="8458" width="10.5703125" style="158" customWidth="1"/>
    <col min="8459" max="8459" width="12.42578125" style="158" customWidth="1"/>
    <col min="8460" max="8460" width="16.7109375" style="158" customWidth="1"/>
    <col min="8461" max="8461" width="14.5703125" style="158" customWidth="1"/>
    <col min="8462" max="8462" width="16.140625" style="158" customWidth="1"/>
    <col min="8463" max="8463" width="10.140625" style="158" customWidth="1"/>
    <col min="8464" max="8464" width="19.5703125" style="158" customWidth="1"/>
    <col min="8465" max="8465" width="13.28515625" style="158" customWidth="1"/>
    <col min="8466" max="8515" width="9.140625" style="158"/>
    <col min="8516" max="8516" width="0" style="158" hidden="1" customWidth="1"/>
    <col min="8517" max="8526" width="9.140625" style="158"/>
    <col min="8527" max="8527" width="21.42578125" style="158" customWidth="1"/>
    <col min="8528" max="8533" width="9.140625" style="158"/>
    <col min="8534" max="8534" width="22" style="158" customWidth="1"/>
    <col min="8535" max="8540" width="9.140625" style="158"/>
    <col min="8541" max="8541" width="22.5703125" style="158" customWidth="1"/>
    <col min="8542" max="8704" width="9.140625" style="158"/>
    <col min="8705" max="8705" width="0" style="158" hidden="1" customWidth="1"/>
    <col min="8706" max="8706" width="52.28515625" style="158" customWidth="1"/>
    <col min="8707" max="8707" width="0.140625" style="158" customWidth="1"/>
    <col min="8708" max="8708" width="18.85546875" style="158" customWidth="1"/>
    <col min="8709" max="8709" width="18" style="158" customWidth="1"/>
    <col min="8710" max="8710" width="19" style="158" customWidth="1"/>
    <col min="8711" max="8711" width="14.5703125" style="158" customWidth="1"/>
    <col min="8712" max="8712" width="14.140625" style="158" customWidth="1"/>
    <col min="8713" max="8713" width="14.5703125" style="158" customWidth="1"/>
    <col min="8714" max="8714" width="10.5703125" style="158" customWidth="1"/>
    <col min="8715" max="8715" width="12.42578125" style="158" customWidth="1"/>
    <col min="8716" max="8716" width="16.7109375" style="158" customWidth="1"/>
    <col min="8717" max="8717" width="14.5703125" style="158" customWidth="1"/>
    <col min="8718" max="8718" width="16.140625" style="158" customWidth="1"/>
    <col min="8719" max="8719" width="10.140625" style="158" customWidth="1"/>
    <col min="8720" max="8720" width="19.5703125" style="158" customWidth="1"/>
    <col min="8721" max="8721" width="13.28515625" style="158" customWidth="1"/>
    <col min="8722" max="8771" width="9.140625" style="158"/>
    <col min="8772" max="8772" width="0" style="158" hidden="1" customWidth="1"/>
    <col min="8773" max="8782" width="9.140625" style="158"/>
    <col min="8783" max="8783" width="21.42578125" style="158" customWidth="1"/>
    <col min="8784" max="8789" width="9.140625" style="158"/>
    <col min="8790" max="8790" width="22" style="158" customWidth="1"/>
    <col min="8791" max="8796" width="9.140625" style="158"/>
    <col min="8797" max="8797" width="22.5703125" style="158" customWidth="1"/>
    <col min="8798" max="8960" width="9.140625" style="158"/>
    <col min="8961" max="8961" width="0" style="158" hidden="1" customWidth="1"/>
    <col min="8962" max="8962" width="52.28515625" style="158" customWidth="1"/>
    <col min="8963" max="8963" width="0.140625" style="158" customWidth="1"/>
    <col min="8964" max="8964" width="18.85546875" style="158" customWidth="1"/>
    <col min="8965" max="8965" width="18" style="158" customWidth="1"/>
    <col min="8966" max="8966" width="19" style="158" customWidth="1"/>
    <col min="8967" max="8967" width="14.5703125" style="158" customWidth="1"/>
    <col min="8968" max="8968" width="14.140625" style="158" customWidth="1"/>
    <col min="8969" max="8969" width="14.5703125" style="158" customWidth="1"/>
    <col min="8970" max="8970" width="10.5703125" style="158" customWidth="1"/>
    <col min="8971" max="8971" width="12.42578125" style="158" customWidth="1"/>
    <col min="8972" max="8972" width="16.7109375" style="158" customWidth="1"/>
    <col min="8973" max="8973" width="14.5703125" style="158" customWidth="1"/>
    <col min="8974" max="8974" width="16.140625" style="158" customWidth="1"/>
    <col min="8975" max="8975" width="10.140625" style="158" customWidth="1"/>
    <col min="8976" max="8976" width="19.5703125" style="158" customWidth="1"/>
    <col min="8977" max="8977" width="13.28515625" style="158" customWidth="1"/>
    <col min="8978" max="9027" width="9.140625" style="158"/>
    <col min="9028" max="9028" width="0" style="158" hidden="1" customWidth="1"/>
    <col min="9029" max="9038" width="9.140625" style="158"/>
    <col min="9039" max="9039" width="21.42578125" style="158" customWidth="1"/>
    <col min="9040" max="9045" width="9.140625" style="158"/>
    <col min="9046" max="9046" width="22" style="158" customWidth="1"/>
    <col min="9047" max="9052" width="9.140625" style="158"/>
    <col min="9053" max="9053" width="22.5703125" style="158" customWidth="1"/>
    <col min="9054" max="9216" width="9.140625" style="158"/>
    <col min="9217" max="9217" width="0" style="158" hidden="1" customWidth="1"/>
    <col min="9218" max="9218" width="52.28515625" style="158" customWidth="1"/>
    <col min="9219" max="9219" width="0.140625" style="158" customWidth="1"/>
    <col min="9220" max="9220" width="18.85546875" style="158" customWidth="1"/>
    <col min="9221" max="9221" width="18" style="158" customWidth="1"/>
    <col min="9222" max="9222" width="19" style="158" customWidth="1"/>
    <col min="9223" max="9223" width="14.5703125" style="158" customWidth="1"/>
    <col min="9224" max="9224" width="14.140625" style="158" customWidth="1"/>
    <col min="9225" max="9225" width="14.5703125" style="158" customWidth="1"/>
    <col min="9226" max="9226" width="10.5703125" style="158" customWidth="1"/>
    <col min="9227" max="9227" width="12.42578125" style="158" customWidth="1"/>
    <col min="9228" max="9228" width="16.7109375" style="158" customWidth="1"/>
    <col min="9229" max="9229" width="14.5703125" style="158" customWidth="1"/>
    <col min="9230" max="9230" width="16.140625" style="158" customWidth="1"/>
    <col min="9231" max="9231" width="10.140625" style="158" customWidth="1"/>
    <col min="9232" max="9232" width="19.5703125" style="158" customWidth="1"/>
    <col min="9233" max="9233" width="13.28515625" style="158" customWidth="1"/>
    <col min="9234" max="9283" width="9.140625" style="158"/>
    <col min="9284" max="9284" width="0" style="158" hidden="1" customWidth="1"/>
    <col min="9285" max="9294" width="9.140625" style="158"/>
    <col min="9295" max="9295" width="21.42578125" style="158" customWidth="1"/>
    <col min="9296" max="9301" width="9.140625" style="158"/>
    <col min="9302" max="9302" width="22" style="158" customWidth="1"/>
    <col min="9303" max="9308" width="9.140625" style="158"/>
    <col min="9309" max="9309" width="22.5703125" style="158" customWidth="1"/>
    <col min="9310" max="9472" width="9.140625" style="158"/>
    <col min="9473" max="9473" width="0" style="158" hidden="1" customWidth="1"/>
    <col min="9474" max="9474" width="52.28515625" style="158" customWidth="1"/>
    <col min="9475" max="9475" width="0.140625" style="158" customWidth="1"/>
    <col min="9476" max="9476" width="18.85546875" style="158" customWidth="1"/>
    <col min="9477" max="9477" width="18" style="158" customWidth="1"/>
    <col min="9478" max="9478" width="19" style="158" customWidth="1"/>
    <col min="9479" max="9479" width="14.5703125" style="158" customWidth="1"/>
    <col min="9480" max="9480" width="14.140625" style="158" customWidth="1"/>
    <col min="9481" max="9481" width="14.5703125" style="158" customWidth="1"/>
    <col min="9482" max="9482" width="10.5703125" style="158" customWidth="1"/>
    <col min="9483" max="9483" width="12.42578125" style="158" customWidth="1"/>
    <col min="9484" max="9484" width="16.7109375" style="158" customWidth="1"/>
    <col min="9485" max="9485" width="14.5703125" style="158" customWidth="1"/>
    <col min="9486" max="9486" width="16.140625" style="158" customWidth="1"/>
    <col min="9487" max="9487" width="10.140625" style="158" customWidth="1"/>
    <col min="9488" max="9488" width="19.5703125" style="158" customWidth="1"/>
    <col min="9489" max="9489" width="13.28515625" style="158" customWidth="1"/>
    <col min="9490" max="9539" width="9.140625" style="158"/>
    <col min="9540" max="9540" width="0" style="158" hidden="1" customWidth="1"/>
    <col min="9541" max="9550" width="9.140625" style="158"/>
    <col min="9551" max="9551" width="21.42578125" style="158" customWidth="1"/>
    <col min="9552" max="9557" width="9.140625" style="158"/>
    <col min="9558" max="9558" width="22" style="158" customWidth="1"/>
    <col min="9559" max="9564" width="9.140625" style="158"/>
    <col min="9565" max="9565" width="22.5703125" style="158" customWidth="1"/>
    <col min="9566" max="9728" width="9.140625" style="158"/>
    <col min="9729" max="9729" width="0" style="158" hidden="1" customWidth="1"/>
    <col min="9730" max="9730" width="52.28515625" style="158" customWidth="1"/>
    <col min="9731" max="9731" width="0.140625" style="158" customWidth="1"/>
    <col min="9732" max="9732" width="18.85546875" style="158" customWidth="1"/>
    <col min="9733" max="9733" width="18" style="158" customWidth="1"/>
    <col min="9734" max="9734" width="19" style="158" customWidth="1"/>
    <col min="9735" max="9735" width="14.5703125" style="158" customWidth="1"/>
    <col min="9736" max="9736" width="14.140625" style="158" customWidth="1"/>
    <col min="9737" max="9737" width="14.5703125" style="158" customWidth="1"/>
    <col min="9738" max="9738" width="10.5703125" style="158" customWidth="1"/>
    <col min="9739" max="9739" width="12.42578125" style="158" customWidth="1"/>
    <col min="9740" max="9740" width="16.7109375" style="158" customWidth="1"/>
    <col min="9741" max="9741" width="14.5703125" style="158" customWidth="1"/>
    <col min="9742" max="9742" width="16.140625" style="158" customWidth="1"/>
    <col min="9743" max="9743" width="10.140625" style="158" customWidth="1"/>
    <col min="9744" max="9744" width="19.5703125" style="158" customWidth="1"/>
    <col min="9745" max="9745" width="13.28515625" style="158" customWidth="1"/>
    <col min="9746" max="9795" width="9.140625" style="158"/>
    <col min="9796" max="9796" width="0" style="158" hidden="1" customWidth="1"/>
    <col min="9797" max="9806" width="9.140625" style="158"/>
    <col min="9807" max="9807" width="21.42578125" style="158" customWidth="1"/>
    <col min="9808" max="9813" width="9.140625" style="158"/>
    <col min="9814" max="9814" width="22" style="158" customWidth="1"/>
    <col min="9815" max="9820" width="9.140625" style="158"/>
    <col min="9821" max="9821" width="22.5703125" style="158" customWidth="1"/>
    <col min="9822" max="9984" width="9.140625" style="158"/>
    <col min="9985" max="9985" width="0" style="158" hidden="1" customWidth="1"/>
    <col min="9986" max="9986" width="52.28515625" style="158" customWidth="1"/>
    <col min="9987" max="9987" width="0.140625" style="158" customWidth="1"/>
    <col min="9988" max="9988" width="18.85546875" style="158" customWidth="1"/>
    <col min="9989" max="9989" width="18" style="158" customWidth="1"/>
    <col min="9990" max="9990" width="19" style="158" customWidth="1"/>
    <col min="9991" max="9991" width="14.5703125" style="158" customWidth="1"/>
    <col min="9992" max="9992" width="14.140625" style="158" customWidth="1"/>
    <col min="9993" max="9993" width="14.5703125" style="158" customWidth="1"/>
    <col min="9994" max="9994" width="10.5703125" style="158" customWidth="1"/>
    <col min="9995" max="9995" width="12.42578125" style="158" customWidth="1"/>
    <col min="9996" max="9996" width="16.7109375" style="158" customWidth="1"/>
    <col min="9997" max="9997" width="14.5703125" style="158" customWidth="1"/>
    <col min="9998" max="9998" width="16.140625" style="158" customWidth="1"/>
    <col min="9999" max="9999" width="10.140625" style="158" customWidth="1"/>
    <col min="10000" max="10000" width="19.5703125" style="158" customWidth="1"/>
    <col min="10001" max="10001" width="13.28515625" style="158" customWidth="1"/>
    <col min="10002" max="10051" width="9.140625" style="158"/>
    <col min="10052" max="10052" width="0" style="158" hidden="1" customWidth="1"/>
    <col min="10053" max="10062" width="9.140625" style="158"/>
    <col min="10063" max="10063" width="21.42578125" style="158" customWidth="1"/>
    <col min="10064" max="10069" width="9.140625" style="158"/>
    <col min="10070" max="10070" width="22" style="158" customWidth="1"/>
    <col min="10071" max="10076" width="9.140625" style="158"/>
    <col min="10077" max="10077" width="22.5703125" style="158" customWidth="1"/>
    <col min="10078" max="10240" width="9.140625" style="158"/>
    <col min="10241" max="10241" width="0" style="158" hidden="1" customWidth="1"/>
    <col min="10242" max="10242" width="52.28515625" style="158" customWidth="1"/>
    <col min="10243" max="10243" width="0.140625" style="158" customWidth="1"/>
    <col min="10244" max="10244" width="18.85546875" style="158" customWidth="1"/>
    <col min="10245" max="10245" width="18" style="158" customWidth="1"/>
    <col min="10246" max="10246" width="19" style="158" customWidth="1"/>
    <col min="10247" max="10247" width="14.5703125" style="158" customWidth="1"/>
    <col min="10248" max="10248" width="14.140625" style="158" customWidth="1"/>
    <col min="10249" max="10249" width="14.5703125" style="158" customWidth="1"/>
    <col min="10250" max="10250" width="10.5703125" style="158" customWidth="1"/>
    <col min="10251" max="10251" width="12.42578125" style="158" customWidth="1"/>
    <col min="10252" max="10252" width="16.7109375" style="158" customWidth="1"/>
    <col min="10253" max="10253" width="14.5703125" style="158" customWidth="1"/>
    <col min="10254" max="10254" width="16.140625" style="158" customWidth="1"/>
    <col min="10255" max="10255" width="10.140625" style="158" customWidth="1"/>
    <col min="10256" max="10256" width="19.5703125" style="158" customWidth="1"/>
    <col min="10257" max="10257" width="13.28515625" style="158" customWidth="1"/>
    <col min="10258" max="10307" width="9.140625" style="158"/>
    <col min="10308" max="10308" width="0" style="158" hidden="1" customWidth="1"/>
    <col min="10309" max="10318" width="9.140625" style="158"/>
    <col min="10319" max="10319" width="21.42578125" style="158" customWidth="1"/>
    <col min="10320" max="10325" width="9.140625" style="158"/>
    <col min="10326" max="10326" width="22" style="158" customWidth="1"/>
    <col min="10327" max="10332" width="9.140625" style="158"/>
    <col min="10333" max="10333" width="22.5703125" style="158" customWidth="1"/>
    <col min="10334" max="10496" width="9.140625" style="158"/>
    <col min="10497" max="10497" width="0" style="158" hidden="1" customWidth="1"/>
    <col min="10498" max="10498" width="52.28515625" style="158" customWidth="1"/>
    <col min="10499" max="10499" width="0.140625" style="158" customWidth="1"/>
    <col min="10500" max="10500" width="18.85546875" style="158" customWidth="1"/>
    <col min="10501" max="10501" width="18" style="158" customWidth="1"/>
    <col min="10502" max="10502" width="19" style="158" customWidth="1"/>
    <col min="10503" max="10503" width="14.5703125" style="158" customWidth="1"/>
    <col min="10504" max="10504" width="14.140625" style="158" customWidth="1"/>
    <col min="10505" max="10505" width="14.5703125" style="158" customWidth="1"/>
    <col min="10506" max="10506" width="10.5703125" style="158" customWidth="1"/>
    <col min="10507" max="10507" width="12.42578125" style="158" customWidth="1"/>
    <col min="10508" max="10508" width="16.7109375" style="158" customWidth="1"/>
    <col min="10509" max="10509" width="14.5703125" style="158" customWidth="1"/>
    <col min="10510" max="10510" width="16.140625" style="158" customWidth="1"/>
    <col min="10511" max="10511" width="10.140625" style="158" customWidth="1"/>
    <col min="10512" max="10512" width="19.5703125" style="158" customWidth="1"/>
    <col min="10513" max="10513" width="13.28515625" style="158" customWidth="1"/>
    <col min="10514" max="10563" width="9.140625" style="158"/>
    <col min="10564" max="10564" width="0" style="158" hidden="1" customWidth="1"/>
    <col min="10565" max="10574" width="9.140625" style="158"/>
    <col min="10575" max="10575" width="21.42578125" style="158" customWidth="1"/>
    <col min="10576" max="10581" width="9.140625" style="158"/>
    <col min="10582" max="10582" width="22" style="158" customWidth="1"/>
    <col min="10583" max="10588" width="9.140625" style="158"/>
    <col min="10589" max="10589" width="22.5703125" style="158" customWidth="1"/>
    <col min="10590" max="10752" width="9.140625" style="158"/>
    <col min="10753" max="10753" width="0" style="158" hidden="1" customWidth="1"/>
    <col min="10754" max="10754" width="52.28515625" style="158" customWidth="1"/>
    <col min="10755" max="10755" width="0.140625" style="158" customWidth="1"/>
    <col min="10756" max="10756" width="18.85546875" style="158" customWidth="1"/>
    <col min="10757" max="10757" width="18" style="158" customWidth="1"/>
    <col min="10758" max="10758" width="19" style="158" customWidth="1"/>
    <col min="10759" max="10759" width="14.5703125" style="158" customWidth="1"/>
    <col min="10760" max="10760" width="14.140625" style="158" customWidth="1"/>
    <col min="10761" max="10761" width="14.5703125" style="158" customWidth="1"/>
    <col min="10762" max="10762" width="10.5703125" style="158" customWidth="1"/>
    <col min="10763" max="10763" width="12.42578125" style="158" customWidth="1"/>
    <col min="10764" max="10764" width="16.7109375" style="158" customWidth="1"/>
    <col min="10765" max="10765" width="14.5703125" style="158" customWidth="1"/>
    <col min="10766" max="10766" width="16.140625" style="158" customWidth="1"/>
    <col min="10767" max="10767" width="10.140625" style="158" customWidth="1"/>
    <col min="10768" max="10768" width="19.5703125" style="158" customWidth="1"/>
    <col min="10769" max="10769" width="13.28515625" style="158" customWidth="1"/>
    <col min="10770" max="10819" width="9.140625" style="158"/>
    <col min="10820" max="10820" width="0" style="158" hidden="1" customWidth="1"/>
    <col min="10821" max="10830" width="9.140625" style="158"/>
    <col min="10831" max="10831" width="21.42578125" style="158" customWidth="1"/>
    <col min="10832" max="10837" width="9.140625" style="158"/>
    <col min="10838" max="10838" width="22" style="158" customWidth="1"/>
    <col min="10839" max="10844" width="9.140625" style="158"/>
    <col min="10845" max="10845" width="22.5703125" style="158" customWidth="1"/>
    <col min="10846" max="11008" width="9.140625" style="158"/>
    <col min="11009" max="11009" width="0" style="158" hidden="1" customWidth="1"/>
    <col min="11010" max="11010" width="52.28515625" style="158" customWidth="1"/>
    <col min="11011" max="11011" width="0.140625" style="158" customWidth="1"/>
    <col min="11012" max="11012" width="18.85546875" style="158" customWidth="1"/>
    <col min="11013" max="11013" width="18" style="158" customWidth="1"/>
    <col min="11014" max="11014" width="19" style="158" customWidth="1"/>
    <col min="11015" max="11015" width="14.5703125" style="158" customWidth="1"/>
    <col min="11016" max="11016" width="14.140625" style="158" customWidth="1"/>
    <col min="11017" max="11017" width="14.5703125" style="158" customWidth="1"/>
    <col min="11018" max="11018" width="10.5703125" style="158" customWidth="1"/>
    <col min="11019" max="11019" width="12.42578125" style="158" customWidth="1"/>
    <col min="11020" max="11020" width="16.7109375" style="158" customWidth="1"/>
    <col min="11021" max="11021" width="14.5703125" style="158" customWidth="1"/>
    <col min="11022" max="11022" width="16.140625" style="158" customWidth="1"/>
    <col min="11023" max="11023" width="10.140625" style="158" customWidth="1"/>
    <col min="11024" max="11024" width="19.5703125" style="158" customWidth="1"/>
    <col min="11025" max="11025" width="13.28515625" style="158" customWidth="1"/>
    <col min="11026" max="11075" width="9.140625" style="158"/>
    <col min="11076" max="11076" width="0" style="158" hidden="1" customWidth="1"/>
    <col min="11077" max="11086" width="9.140625" style="158"/>
    <col min="11087" max="11087" width="21.42578125" style="158" customWidth="1"/>
    <col min="11088" max="11093" width="9.140625" style="158"/>
    <col min="11094" max="11094" width="22" style="158" customWidth="1"/>
    <col min="11095" max="11100" width="9.140625" style="158"/>
    <col min="11101" max="11101" width="22.5703125" style="158" customWidth="1"/>
    <col min="11102" max="11264" width="9.140625" style="158"/>
    <col min="11265" max="11265" width="0" style="158" hidden="1" customWidth="1"/>
    <col min="11266" max="11266" width="52.28515625" style="158" customWidth="1"/>
    <col min="11267" max="11267" width="0.140625" style="158" customWidth="1"/>
    <col min="11268" max="11268" width="18.85546875" style="158" customWidth="1"/>
    <col min="11269" max="11269" width="18" style="158" customWidth="1"/>
    <col min="11270" max="11270" width="19" style="158" customWidth="1"/>
    <col min="11271" max="11271" width="14.5703125" style="158" customWidth="1"/>
    <col min="11272" max="11272" width="14.140625" style="158" customWidth="1"/>
    <col min="11273" max="11273" width="14.5703125" style="158" customWidth="1"/>
    <col min="11274" max="11274" width="10.5703125" style="158" customWidth="1"/>
    <col min="11275" max="11275" width="12.42578125" style="158" customWidth="1"/>
    <col min="11276" max="11276" width="16.7109375" style="158" customWidth="1"/>
    <col min="11277" max="11277" width="14.5703125" style="158" customWidth="1"/>
    <col min="11278" max="11278" width="16.140625" style="158" customWidth="1"/>
    <col min="11279" max="11279" width="10.140625" style="158" customWidth="1"/>
    <col min="11280" max="11280" width="19.5703125" style="158" customWidth="1"/>
    <col min="11281" max="11281" width="13.28515625" style="158" customWidth="1"/>
    <col min="11282" max="11331" width="9.140625" style="158"/>
    <col min="11332" max="11332" width="0" style="158" hidden="1" customWidth="1"/>
    <col min="11333" max="11342" width="9.140625" style="158"/>
    <col min="11343" max="11343" width="21.42578125" style="158" customWidth="1"/>
    <col min="11344" max="11349" width="9.140625" style="158"/>
    <col min="11350" max="11350" width="22" style="158" customWidth="1"/>
    <col min="11351" max="11356" width="9.140625" style="158"/>
    <col min="11357" max="11357" width="22.5703125" style="158" customWidth="1"/>
    <col min="11358" max="11520" width="9.140625" style="158"/>
    <col min="11521" max="11521" width="0" style="158" hidden="1" customWidth="1"/>
    <col min="11522" max="11522" width="52.28515625" style="158" customWidth="1"/>
    <col min="11523" max="11523" width="0.140625" style="158" customWidth="1"/>
    <col min="11524" max="11524" width="18.85546875" style="158" customWidth="1"/>
    <col min="11525" max="11525" width="18" style="158" customWidth="1"/>
    <col min="11526" max="11526" width="19" style="158" customWidth="1"/>
    <col min="11527" max="11527" width="14.5703125" style="158" customWidth="1"/>
    <col min="11528" max="11528" width="14.140625" style="158" customWidth="1"/>
    <col min="11529" max="11529" width="14.5703125" style="158" customWidth="1"/>
    <col min="11530" max="11530" width="10.5703125" style="158" customWidth="1"/>
    <col min="11531" max="11531" width="12.42578125" style="158" customWidth="1"/>
    <col min="11532" max="11532" width="16.7109375" style="158" customWidth="1"/>
    <col min="11533" max="11533" width="14.5703125" style="158" customWidth="1"/>
    <col min="11534" max="11534" width="16.140625" style="158" customWidth="1"/>
    <col min="11535" max="11535" width="10.140625" style="158" customWidth="1"/>
    <col min="11536" max="11536" width="19.5703125" style="158" customWidth="1"/>
    <col min="11537" max="11537" width="13.28515625" style="158" customWidth="1"/>
    <col min="11538" max="11587" width="9.140625" style="158"/>
    <col min="11588" max="11588" width="0" style="158" hidden="1" customWidth="1"/>
    <col min="11589" max="11598" width="9.140625" style="158"/>
    <col min="11599" max="11599" width="21.42578125" style="158" customWidth="1"/>
    <col min="11600" max="11605" width="9.140625" style="158"/>
    <col min="11606" max="11606" width="22" style="158" customWidth="1"/>
    <col min="11607" max="11612" width="9.140625" style="158"/>
    <col min="11613" max="11613" width="22.5703125" style="158" customWidth="1"/>
    <col min="11614" max="11776" width="9.140625" style="158"/>
    <col min="11777" max="11777" width="0" style="158" hidden="1" customWidth="1"/>
    <col min="11778" max="11778" width="52.28515625" style="158" customWidth="1"/>
    <col min="11779" max="11779" width="0.140625" style="158" customWidth="1"/>
    <col min="11780" max="11780" width="18.85546875" style="158" customWidth="1"/>
    <col min="11781" max="11781" width="18" style="158" customWidth="1"/>
    <col min="11782" max="11782" width="19" style="158" customWidth="1"/>
    <col min="11783" max="11783" width="14.5703125" style="158" customWidth="1"/>
    <col min="11784" max="11784" width="14.140625" style="158" customWidth="1"/>
    <col min="11785" max="11785" width="14.5703125" style="158" customWidth="1"/>
    <col min="11786" max="11786" width="10.5703125" style="158" customWidth="1"/>
    <col min="11787" max="11787" width="12.42578125" style="158" customWidth="1"/>
    <col min="11788" max="11788" width="16.7109375" style="158" customWidth="1"/>
    <col min="11789" max="11789" width="14.5703125" style="158" customWidth="1"/>
    <col min="11790" max="11790" width="16.140625" style="158" customWidth="1"/>
    <col min="11791" max="11791" width="10.140625" style="158" customWidth="1"/>
    <col min="11792" max="11792" width="19.5703125" style="158" customWidth="1"/>
    <col min="11793" max="11793" width="13.28515625" style="158" customWidth="1"/>
    <col min="11794" max="11843" width="9.140625" style="158"/>
    <col min="11844" max="11844" width="0" style="158" hidden="1" customWidth="1"/>
    <col min="11845" max="11854" width="9.140625" style="158"/>
    <col min="11855" max="11855" width="21.42578125" style="158" customWidth="1"/>
    <col min="11856" max="11861" width="9.140625" style="158"/>
    <col min="11862" max="11862" width="22" style="158" customWidth="1"/>
    <col min="11863" max="11868" width="9.140625" style="158"/>
    <col min="11869" max="11869" width="22.5703125" style="158" customWidth="1"/>
    <col min="11870" max="12032" width="9.140625" style="158"/>
    <col min="12033" max="12033" width="0" style="158" hidden="1" customWidth="1"/>
    <col min="12034" max="12034" width="52.28515625" style="158" customWidth="1"/>
    <col min="12035" max="12035" width="0.140625" style="158" customWidth="1"/>
    <col min="12036" max="12036" width="18.85546875" style="158" customWidth="1"/>
    <col min="12037" max="12037" width="18" style="158" customWidth="1"/>
    <col min="12038" max="12038" width="19" style="158" customWidth="1"/>
    <col min="12039" max="12039" width="14.5703125" style="158" customWidth="1"/>
    <col min="12040" max="12040" width="14.140625" style="158" customWidth="1"/>
    <col min="12041" max="12041" width="14.5703125" style="158" customWidth="1"/>
    <col min="12042" max="12042" width="10.5703125" style="158" customWidth="1"/>
    <col min="12043" max="12043" width="12.42578125" style="158" customWidth="1"/>
    <col min="12044" max="12044" width="16.7109375" style="158" customWidth="1"/>
    <col min="12045" max="12045" width="14.5703125" style="158" customWidth="1"/>
    <col min="12046" max="12046" width="16.140625" style="158" customWidth="1"/>
    <col min="12047" max="12047" width="10.140625" style="158" customWidth="1"/>
    <col min="12048" max="12048" width="19.5703125" style="158" customWidth="1"/>
    <col min="12049" max="12049" width="13.28515625" style="158" customWidth="1"/>
    <col min="12050" max="12099" width="9.140625" style="158"/>
    <col min="12100" max="12100" width="0" style="158" hidden="1" customWidth="1"/>
    <col min="12101" max="12110" width="9.140625" style="158"/>
    <col min="12111" max="12111" width="21.42578125" style="158" customWidth="1"/>
    <col min="12112" max="12117" width="9.140625" style="158"/>
    <col min="12118" max="12118" width="22" style="158" customWidth="1"/>
    <col min="12119" max="12124" width="9.140625" style="158"/>
    <col min="12125" max="12125" width="22.5703125" style="158" customWidth="1"/>
    <col min="12126" max="12288" width="9.140625" style="158"/>
    <col min="12289" max="12289" width="0" style="158" hidden="1" customWidth="1"/>
    <col min="12290" max="12290" width="52.28515625" style="158" customWidth="1"/>
    <col min="12291" max="12291" width="0.140625" style="158" customWidth="1"/>
    <col min="12292" max="12292" width="18.85546875" style="158" customWidth="1"/>
    <col min="12293" max="12293" width="18" style="158" customWidth="1"/>
    <col min="12294" max="12294" width="19" style="158" customWidth="1"/>
    <col min="12295" max="12295" width="14.5703125" style="158" customWidth="1"/>
    <col min="12296" max="12296" width="14.140625" style="158" customWidth="1"/>
    <col min="12297" max="12297" width="14.5703125" style="158" customWidth="1"/>
    <col min="12298" max="12298" width="10.5703125" style="158" customWidth="1"/>
    <col min="12299" max="12299" width="12.42578125" style="158" customWidth="1"/>
    <col min="12300" max="12300" width="16.7109375" style="158" customWidth="1"/>
    <col min="12301" max="12301" width="14.5703125" style="158" customWidth="1"/>
    <col min="12302" max="12302" width="16.140625" style="158" customWidth="1"/>
    <col min="12303" max="12303" width="10.140625" style="158" customWidth="1"/>
    <col min="12304" max="12304" width="19.5703125" style="158" customWidth="1"/>
    <col min="12305" max="12305" width="13.28515625" style="158" customWidth="1"/>
    <col min="12306" max="12355" width="9.140625" style="158"/>
    <col min="12356" max="12356" width="0" style="158" hidden="1" customWidth="1"/>
    <col min="12357" max="12366" width="9.140625" style="158"/>
    <col min="12367" max="12367" width="21.42578125" style="158" customWidth="1"/>
    <col min="12368" max="12373" width="9.140625" style="158"/>
    <col min="12374" max="12374" width="22" style="158" customWidth="1"/>
    <col min="12375" max="12380" width="9.140625" style="158"/>
    <col min="12381" max="12381" width="22.5703125" style="158" customWidth="1"/>
    <col min="12382" max="12544" width="9.140625" style="158"/>
    <col min="12545" max="12545" width="0" style="158" hidden="1" customWidth="1"/>
    <col min="12546" max="12546" width="52.28515625" style="158" customWidth="1"/>
    <col min="12547" max="12547" width="0.140625" style="158" customWidth="1"/>
    <col min="12548" max="12548" width="18.85546875" style="158" customWidth="1"/>
    <col min="12549" max="12549" width="18" style="158" customWidth="1"/>
    <col min="12550" max="12550" width="19" style="158" customWidth="1"/>
    <col min="12551" max="12551" width="14.5703125" style="158" customWidth="1"/>
    <col min="12552" max="12552" width="14.140625" style="158" customWidth="1"/>
    <col min="12553" max="12553" width="14.5703125" style="158" customWidth="1"/>
    <col min="12554" max="12554" width="10.5703125" style="158" customWidth="1"/>
    <col min="12555" max="12555" width="12.42578125" style="158" customWidth="1"/>
    <col min="12556" max="12556" width="16.7109375" style="158" customWidth="1"/>
    <col min="12557" max="12557" width="14.5703125" style="158" customWidth="1"/>
    <col min="12558" max="12558" width="16.140625" style="158" customWidth="1"/>
    <col min="12559" max="12559" width="10.140625" style="158" customWidth="1"/>
    <col min="12560" max="12560" width="19.5703125" style="158" customWidth="1"/>
    <col min="12561" max="12561" width="13.28515625" style="158" customWidth="1"/>
    <col min="12562" max="12611" width="9.140625" style="158"/>
    <col min="12612" max="12612" width="0" style="158" hidden="1" customWidth="1"/>
    <col min="12613" max="12622" width="9.140625" style="158"/>
    <col min="12623" max="12623" width="21.42578125" style="158" customWidth="1"/>
    <col min="12624" max="12629" width="9.140625" style="158"/>
    <col min="12630" max="12630" width="22" style="158" customWidth="1"/>
    <col min="12631" max="12636" width="9.140625" style="158"/>
    <col min="12637" max="12637" width="22.5703125" style="158" customWidth="1"/>
    <col min="12638" max="12800" width="9.140625" style="158"/>
    <col min="12801" max="12801" width="0" style="158" hidden="1" customWidth="1"/>
    <col min="12802" max="12802" width="52.28515625" style="158" customWidth="1"/>
    <col min="12803" max="12803" width="0.140625" style="158" customWidth="1"/>
    <col min="12804" max="12804" width="18.85546875" style="158" customWidth="1"/>
    <col min="12805" max="12805" width="18" style="158" customWidth="1"/>
    <col min="12806" max="12806" width="19" style="158" customWidth="1"/>
    <col min="12807" max="12807" width="14.5703125" style="158" customWidth="1"/>
    <col min="12808" max="12808" width="14.140625" style="158" customWidth="1"/>
    <col min="12809" max="12809" width="14.5703125" style="158" customWidth="1"/>
    <col min="12810" max="12810" width="10.5703125" style="158" customWidth="1"/>
    <col min="12811" max="12811" width="12.42578125" style="158" customWidth="1"/>
    <col min="12812" max="12812" width="16.7109375" style="158" customWidth="1"/>
    <col min="12813" max="12813" width="14.5703125" style="158" customWidth="1"/>
    <col min="12814" max="12814" width="16.140625" style="158" customWidth="1"/>
    <col min="12815" max="12815" width="10.140625" style="158" customWidth="1"/>
    <col min="12816" max="12816" width="19.5703125" style="158" customWidth="1"/>
    <col min="12817" max="12817" width="13.28515625" style="158" customWidth="1"/>
    <col min="12818" max="12867" width="9.140625" style="158"/>
    <col min="12868" max="12868" width="0" style="158" hidden="1" customWidth="1"/>
    <col min="12869" max="12878" width="9.140625" style="158"/>
    <col min="12879" max="12879" width="21.42578125" style="158" customWidth="1"/>
    <col min="12880" max="12885" width="9.140625" style="158"/>
    <col min="12886" max="12886" width="22" style="158" customWidth="1"/>
    <col min="12887" max="12892" width="9.140625" style="158"/>
    <col min="12893" max="12893" width="22.5703125" style="158" customWidth="1"/>
    <col min="12894" max="13056" width="9.140625" style="158"/>
    <col min="13057" max="13057" width="0" style="158" hidden="1" customWidth="1"/>
    <col min="13058" max="13058" width="52.28515625" style="158" customWidth="1"/>
    <col min="13059" max="13059" width="0.140625" style="158" customWidth="1"/>
    <col min="13060" max="13060" width="18.85546875" style="158" customWidth="1"/>
    <col min="13061" max="13061" width="18" style="158" customWidth="1"/>
    <col min="13062" max="13062" width="19" style="158" customWidth="1"/>
    <col min="13063" max="13063" width="14.5703125" style="158" customWidth="1"/>
    <col min="13064" max="13064" width="14.140625" style="158" customWidth="1"/>
    <col min="13065" max="13065" width="14.5703125" style="158" customWidth="1"/>
    <col min="13066" max="13066" width="10.5703125" style="158" customWidth="1"/>
    <col min="13067" max="13067" width="12.42578125" style="158" customWidth="1"/>
    <col min="13068" max="13068" width="16.7109375" style="158" customWidth="1"/>
    <col min="13069" max="13069" width="14.5703125" style="158" customWidth="1"/>
    <col min="13070" max="13070" width="16.140625" style="158" customWidth="1"/>
    <col min="13071" max="13071" width="10.140625" style="158" customWidth="1"/>
    <col min="13072" max="13072" width="19.5703125" style="158" customWidth="1"/>
    <col min="13073" max="13073" width="13.28515625" style="158" customWidth="1"/>
    <col min="13074" max="13123" width="9.140625" style="158"/>
    <col min="13124" max="13124" width="0" style="158" hidden="1" customWidth="1"/>
    <col min="13125" max="13134" width="9.140625" style="158"/>
    <col min="13135" max="13135" width="21.42578125" style="158" customWidth="1"/>
    <col min="13136" max="13141" width="9.140625" style="158"/>
    <col min="13142" max="13142" width="22" style="158" customWidth="1"/>
    <col min="13143" max="13148" width="9.140625" style="158"/>
    <col min="13149" max="13149" width="22.5703125" style="158" customWidth="1"/>
    <col min="13150" max="13312" width="9.140625" style="158"/>
    <col min="13313" max="13313" width="0" style="158" hidden="1" customWidth="1"/>
    <col min="13314" max="13314" width="52.28515625" style="158" customWidth="1"/>
    <col min="13315" max="13315" width="0.140625" style="158" customWidth="1"/>
    <col min="13316" max="13316" width="18.85546875" style="158" customWidth="1"/>
    <col min="13317" max="13317" width="18" style="158" customWidth="1"/>
    <col min="13318" max="13318" width="19" style="158" customWidth="1"/>
    <col min="13319" max="13319" width="14.5703125" style="158" customWidth="1"/>
    <col min="13320" max="13320" width="14.140625" style="158" customWidth="1"/>
    <col min="13321" max="13321" width="14.5703125" style="158" customWidth="1"/>
    <col min="13322" max="13322" width="10.5703125" style="158" customWidth="1"/>
    <col min="13323" max="13323" width="12.42578125" style="158" customWidth="1"/>
    <col min="13324" max="13324" width="16.7109375" style="158" customWidth="1"/>
    <col min="13325" max="13325" width="14.5703125" style="158" customWidth="1"/>
    <col min="13326" max="13326" width="16.140625" style="158" customWidth="1"/>
    <col min="13327" max="13327" width="10.140625" style="158" customWidth="1"/>
    <col min="13328" max="13328" width="19.5703125" style="158" customWidth="1"/>
    <col min="13329" max="13329" width="13.28515625" style="158" customWidth="1"/>
    <col min="13330" max="13379" width="9.140625" style="158"/>
    <col min="13380" max="13380" width="0" style="158" hidden="1" customWidth="1"/>
    <col min="13381" max="13390" width="9.140625" style="158"/>
    <col min="13391" max="13391" width="21.42578125" style="158" customWidth="1"/>
    <col min="13392" max="13397" width="9.140625" style="158"/>
    <col min="13398" max="13398" width="22" style="158" customWidth="1"/>
    <col min="13399" max="13404" width="9.140625" style="158"/>
    <col min="13405" max="13405" width="22.5703125" style="158" customWidth="1"/>
    <col min="13406" max="13568" width="9.140625" style="158"/>
    <col min="13569" max="13569" width="0" style="158" hidden="1" customWidth="1"/>
    <col min="13570" max="13570" width="52.28515625" style="158" customWidth="1"/>
    <col min="13571" max="13571" width="0.140625" style="158" customWidth="1"/>
    <col min="13572" max="13572" width="18.85546875" style="158" customWidth="1"/>
    <col min="13573" max="13573" width="18" style="158" customWidth="1"/>
    <col min="13574" max="13574" width="19" style="158" customWidth="1"/>
    <col min="13575" max="13575" width="14.5703125" style="158" customWidth="1"/>
    <col min="13576" max="13576" width="14.140625" style="158" customWidth="1"/>
    <col min="13577" max="13577" width="14.5703125" style="158" customWidth="1"/>
    <col min="13578" max="13578" width="10.5703125" style="158" customWidth="1"/>
    <col min="13579" max="13579" width="12.42578125" style="158" customWidth="1"/>
    <col min="13580" max="13580" width="16.7109375" style="158" customWidth="1"/>
    <col min="13581" max="13581" width="14.5703125" style="158" customWidth="1"/>
    <col min="13582" max="13582" width="16.140625" style="158" customWidth="1"/>
    <col min="13583" max="13583" width="10.140625" style="158" customWidth="1"/>
    <col min="13584" max="13584" width="19.5703125" style="158" customWidth="1"/>
    <col min="13585" max="13585" width="13.28515625" style="158" customWidth="1"/>
    <col min="13586" max="13635" width="9.140625" style="158"/>
    <col min="13636" max="13636" width="0" style="158" hidden="1" customWidth="1"/>
    <col min="13637" max="13646" width="9.140625" style="158"/>
    <col min="13647" max="13647" width="21.42578125" style="158" customWidth="1"/>
    <col min="13648" max="13653" width="9.140625" style="158"/>
    <col min="13654" max="13654" width="22" style="158" customWidth="1"/>
    <col min="13655" max="13660" width="9.140625" style="158"/>
    <col min="13661" max="13661" width="22.5703125" style="158" customWidth="1"/>
    <col min="13662" max="13824" width="9.140625" style="158"/>
    <col min="13825" max="13825" width="0" style="158" hidden="1" customWidth="1"/>
    <col min="13826" max="13826" width="52.28515625" style="158" customWidth="1"/>
    <col min="13827" max="13827" width="0.140625" style="158" customWidth="1"/>
    <col min="13828" max="13828" width="18.85546875" style="158" customWidth="1"/>
    <col min="13829" max="13829" width="18" style="158" customWidth="1"/>
    <col min="13830" max="13830" width="19" style="158" customWidth="1"/>
    <col min="13831" max="13831" width="14.5703125" style="158" customWidth="1"/>
    <col min="13832" max="13832" width="14.140625" style="158" customWidth="1"/>
    <col min="13833" max="13833" width="14.5703125" style="158" customWidth="1"/>
    <col min="13834" max="13834" width="10.5703125" style="158" customWidth="1"/>
    <col min="13835" max="13835" width="12.42578125" style="158" customWidth="1"/>
    <col min="13836" max="13836" width="16.7109375" style="158" customWidth="1"/>
    <col min="13837" max="13837" width="14.5703125" style="158" customWidth="1"/>
    <col min="13838" max="13838" width="16.140625" style="158" customWidth="1"/>
    <col min="13839" max="13839" width="10.140625" style="158" customWidth="1"/>
    <col min="13840" max="13840" width="19.5703125" style="158" customWidth="1"/>
    <col min="13841" max="13841" width="13.28515625" style="158" customWidth="1"/>
    <col min="13842" max="13891" width="9.140625" style="158"/>
    <col min="13892" max="13892" width="0" style="158" hidden="1" customWidth="1"/>
    <col min="13893" max="13902" width="9.140625" style="158"/>
    <col min="13903" max="13903" width="21.42578125" style="158" customWidth="1"/>
    <col min="13904" max="13909" width="9.140625" style="158"/>
    <col min="13910" max="13910" width="22" style="158" customWidth="1"/>
    <col min="13911" max="13916" width="9.140625" style="158"/>
    <col min="13917" max="13917" width="22.5703125" style="158" customWidth="1"/>
    <col min="13918" max="14080" width="9.140625" style="158"/>
    <col min="14081" max="14081" width="0" style="158" hidden="1" customWidth="1"/>
    <col min="14082" max="14082" width="52.28515625" style="158" customWidth="1"/>
    <col min="14083" max="14083" width="0.140625" style="158" customWidth="1"/>
    <col min="14084" max="14084" width="18.85546875" style="158" customWidth="1"/>
    <col min="14085" max="14085" width="18" style="158" customWidth="1"/>
    <col min="14086" max="14086" width="19" style="158" customWidth="1"/>
    <col min="14087" max="14087" width="14.5703125" style="158" customWidth="1"/>
    <col min="14088" max="14088" width="14.140625" style="158" customWidth="1"/>
    <col min="14089" max="14089" width="14.5703125" style="158" customWidth="1"/>
    <col min="14090" max="14090" width="10.5703125" style="158" customWidth="1"/>
    <col min="14091" max="14091" width="12.42578125" style="158" customWidth="1"/>
    <col min="14092" max="14092" width="16.7109375" style="158" customWidth="1"/>
    <col min="14093" max="14093" width="14.5703125" style="158" customWidth="1"/>
    <col min="14094" max="14094" width="16.140625" style="158" customWidth="1"/>
    <col min="14095" max="14095" width="10.140625" style="158" customWidth="1"/>
    <col min="14096" max="14096" width="19.5703125" style="158" customWidth="1"/>
    <col min="14097" max="14097" width="13.28515625" style="158" customWidth="1"/>
    <col min="14098" max="14147" width="9.140625" style="158"/>
    <col min="14148" max="14148" width="0" style="158" hidden="1" customWidth="1"/>
    <col min="14149" max="14158" width="9.140625" style="158"/>
    <col min="14159" max="14159" width="21.42578125" style="158" customWidth="1"/>
    <col min="14160" max="14165" width="9.140625" style="158"/>
    <col min="14166" max="14166" width="22" style="158" customWidth="1"/>
    <col min="14167" max="14172" width="9.140625" style="158"/>
    <col min="14173" max="14173" width="22.5703125" style="158" customWidth="1"/>
    <col min="14174" max="14336" width="9.140625" style="158"/>
    <col min="14337" max="14337" width="0" style="158" hidden="1" customWidth="1"/>
    <col min="14338" max="14338" width="52.28515625" style="158" customWidth="1"/>
    <col min="14339" max="14339" width="0.140625" style="158" customWidth="1"/>
    <col min="14340" max="14340" width="18.85546875" style="158" customWidth="1"/>
    <col min="14341" max="14341" width="18" style="158" customWidth="1"/>
    <col min="14342" max="14342" width="19" style="158" customWidth="1"/>
    <col min="14343" max="14343" width="14.5703125" style="158" customWidth="1"/>
    <col min="14344" max="14344" width="14.140625" style="158" customWidth="1"/>
    <col min="14345" max="14345" width="14.5703125" style="158" customWidth="1"/>
    <col min="14346" max="14346" width="10.5703125" style="158" customWidth="1"/>
    <col min="14347" max="14347" width="12.42578125" style="158" customWidth="1"/>
    <col min="14348" max="14348" width="16.7109375" style="158" customWidth="1"/>
    <col min="14349" max="14349" width="14.5703125" style="158" customWidth="1"/>
    <col min="14350" max="14350" width="16.140625" style="158" customWidth="1"/>
    <col min="14351" max="14351" width="10.140625" style="158" customWidth="1"/>
    <col min="14352" max="14352" width="19.5703125" style="158" customWidth="1"/>
    <col min="14353" max="14353" width="13.28515625" style="158" customWidth="1"/>
    <col min="14354" max="14403" width="9.140625" style="158"/>
    <col min="14404" max="14404" width="0" style="158" hidden="1" customWidth="1"/>
    <col min="14405" max="14414" width="9.140625" style="158"/>
    <col min="14415" max="14415" width="21.42578125" style="158" customWidth="1"/>
    <col min="14416" max="14421" width="9.140625" style="158"/>
    <col min="14422" max="14422" width="22" style="158" customWidth="1"/>
    <col min="14423" max="14428" width="9.140625" style="158"/>
    <col min="14429" max="14429" width="22.5703125" style="158" customWidth="1"/>
    <col min="14430" max="14592" width="9.140625" style="158"/>
    <col min="14593" max="14593" width="0" style="158" hidden="1" customWidth="1"/>
    <col min="14594" max="14594" width="52.28515625" style="158" customWidth="1"/>
    <col min="14595" max="14595" width="0.140625" style="158" customWidth="1"/>
    <col min="14596" max="14596" width="18.85546875" style="158" customWidth="1"/>
    <col min="14597" max="14597" width="18" style="158" customWidth="1"/>
    <col min="14598" max="14598" width="19" style="158" customWidth="1"/>
    <col min="14599" max="14599" width="14.5703125" style="158" customWidth="1"/>
    <col min="14600" max="14600" width="14.140625" style="158" customWidth="1"/>
    <col min="14601" max="14601" width="14.5703125" style="158" customWidth="1"/>
    <col min="14602" max="14602" width="10.5703125" style="158" customWidth="1"/>
    <col min="14603" max="14603" width="12.42578125" style="158" customWidth="1"/>
    <col min="14604" max="14604" width="16.7109375" style="158" customWidth="1"/>
    <col min="14605" max="14605" width="14.5703125" style="158" customWidth="1"/>
    <col min="14606" max="14606" width="16.140625" style="158" customWidth="1"/>
    <col min="14607" max="14607" width="10.140625" style="158" customWidth="1"/>
    <col min="14608" max="14608" width="19.5703125" style="158" customWidth="1"/>
    <col min="14609" max="14609" width="13.28515625" style="158" customWidth="1"/>
    <col min="14610" max="14659" width="9.140625" style="158"/>
    <col min="14660" max="14660" width="0" style="158" hidden="1" customWidth="1"/>
    <col min="14661" max="14670" width="9.140625" style="158"/>
    <col min="14671" max="14671" width="21.42578125" style="158" customWidth="1"/>
    <col min="14672" max="14677" width="9.140625" style="158"/>
    <col min="14678" max="14678" width="22" style="158" customWidth="1"/>
    <col min="14679" max="14684" width="9.140625" style="158"/>
    <col min="14685" max="14685" width="22.5703125" style="158" customWidth="1"/>
    <col min="14686" max="14848" width="9.140625" style="158"/>
    <col min="14849" max="14849" width="0" style="158" hidden="1" customWidth="1"/>
    <col min="14850" max="14850" width="52.28515625" style="158" customWidth="1"/>
    <col min="14851" max="14851" width="0.140625" style="158" customWidth="1"/>
    <col min="14852" max="14852" width="18.85546875" style="158" customWidth="1"/>
    <col min="14853" max="14853" width="18" style="158" customWidth="1"/>
    <col min="14854" max="14854" width="19" style="158" customWidth="1"/>
    <col min="14855" max="14855" width="14.5703125" style="158" customWidth="1"/>
    <col min="14856" max="14856" width="14.140625" style="158" customWidth="1"/>
    <col min="14857" max="14857" width="14.5703125" style="158" customWidth="1"/>
    <col min="14858" max="14858" width="10.5703125" style="158" customWidth="1"/>
    <col min="14859" max="14859" width="12.42578125" style="158" customWidth="1"/>
    <col min="14860" max="14860" width="16.7109375" style="158" customWidth="1"/>
    <col min="14861" max="14861" width="14.5703125" style="158" customWidth="1"/>
    <col min="14862" max="14862" width="16.140625" style="158" customWidth="1"/>
    <col min="14863" max="14863" width="10.140625" style="158" customWidth="1"/>
    <col min="14864" max="14864" width="19.5703125" style="158" customWidth="1"/>
    <col min="14865" max="14865" width="13.28515625" style="158" customWidth="1"/>
    <col min="14866" max="14915" width="9.140625" style="158"/>
    <col min="14916" max="14916" width="0" style="158" hidden="1" customWidth="1"/>
    <col min="14917" max="14926" width="9.140625" style="158"/>
    <col min="14927" max="14927" width="21.42578125" style="158" customWidth="1"/>
    <col min="14928" max="14933" width="9.140625" style="158"/>
    <col min="14934" max="14934" width="22" style="158" customWidth="1"/>
    <col min="14935" max="14940" width="9.140625" style="158"/>
    <col min="14941" max="14941" width="22.5703125" style="158" customWidth="1"/>
    <col min="14942" max="15104" width="9.140625" style="158"/>
    <col min="15105" max="15105" width="0" style="158" hidden="1" customWidth="1"/>
    <col min="15106" max="15106" width="52.28515625" style="158" customWidth="1"/>
    <col min="15107" max="15107" width="0.140625" style="158" customWidth="1"/>
    <col min="15108" max="15108" width="18.85546875" style="158" customWidth="1"/>
    <col min="15109" max="15109" width="18" style="158" customWidth="1"/>
    <col min="15110" max="15110" width="19" style="158" customWidth="1"/>
    <col min="15111" max="15111" width="14.5703125" style="158" customWidth="1"/>
    <col min="15112" max="15112" width="14.140625" style="158" customWidth="1"/>
    <col min="15113" max="15113" width="14.5703125" style="158" customWidth="1"/>
    <col min="15114" max="15114" width="10.5703125" style="158" customWidth="1"/>
    <col min="15115" max="15115" width="12.42578125" style="158" customWidth="1"/>
    <col min="15116" max="15116" width="16.7109375" style="158" customWidth="1"/>
    <col min="15117" max="15117" width="14.5703125" style="158" customWidth="1"/>
    <col min="15118" max="15118" width="16.140625" style="158" customWidth="1"/>
    <col min="15119" max="15119" width="10.140625" style="158" customWidth="1"/>
    <col min="15120" max="15120" width="19.5703125" style="158" customWidth="1"/>
    <col min="15121" max="15121" width="13.28515625" style="158" customWidth="1"/>
    <col min="15122" max="15171" width="9.140625" style="158"/>
    <col min="15172" max="15172" width="0" style="158" hidden="1" customWidth="1"/>
    <col min="15173" max="15182" width="9.140625" style="158"/>
    <col min="15183" max="15183" width="21.42578125" style="158" customWidth="1"/>
    <col min="15184" max="15189" width="9.140625" style="158"/>
    <col min="15190" max="15190" width="22" style="158" customWidth="1"/>
    <col min="15191" max="15196" width="9.140625" style="158"/>
    <col min="15197" max="15197" width="22.5703125" style="158" customWidth="1"/>
    <col min="15198" max="15360" width="9.140625" style="158"/>
    <col min="15361" max="15361" width="0" style="158" hidden="1" customWidth="1"/>
    <col min="15362" max="15362" width="52.28515625" style="158" customWidth="1"/>
    <col min="15363" max="15363" width="0.140625" style="158" customWidth="1"/>
    <col min="15364" max="15364" width="18.85546875" style="158" customWidth="1"/>
    <col min="15365" max="15365" width="18" style="158" customWidth="1"/>
    <col min="15366" max="15366" width="19" style="158" customWidth="1"/>
    <col min="15367" max="15367" width="14.5703125" style="158" customWidth="1"/>
    <col min="15368" max="15368" width="14.140625" style="158" customWidth="1"/>
    <col min="15369" max="15369" width="14.5703125" style="158" customWidth="1"/>
    <col min="15370" max="15370" width="10.5703125" style="158" customWidth="1"/>
    <col min="15371" max="15371" width="12.42578125" style="158" customWidth="1"/>
    <col min="15372" max="15372" width="16.7109375" style="158" customWidth="1"/>
    <col min="15373" max="15373" width="14.5703125" style="158" customWidth="1"/>
    <col min="15374" max="15374" width="16.140625" style="158" customWidth="1"/>
    <col min="15375" max="15375" width="10.140625" style="158" customWidth="1"/>
    <col min="15376" max="15376" width="19.5703125" style="158" customWidth="1"/>
    <col min="15377" max="15377" width="13.28515625" style="158" customWidth="1"/>
    <col min="15378" max="15427" width="9.140625" style="158"/>
    <col min="15428" max="15428" width="0" style="158" hidden="1" customWidth="1"/>
    <col min="15429" max="15438" width="9.140625" style="158"/>
    <col min="15439" max="15439" width="21.42578125" style="158" customWidth="1"/>
    <col min="15440" max="15445" width="9.140625" style="158"/>
    <col min="15446" max="15446" width="22" style="158" customWidth="1"/>
    <col min="15447" max="15452" width="9.140625" style="158"/>
    <col min="15453" max="15453" width="22.5703125" style="158" customWidth="1"/>
    <col min="15454" max="15616" width="9.140625" style="158"/>
    <col min="15617" max="15617" width="0" style="158" hidden="1" customWidth="1"/>
    <col min="15618" max="15618" width="52.28515625" style="158" customWidth="1"/>
    <col min="15619" max="15619" width="0.140625" style="158" customWidth="1"/>
    <col min="15620" max="15620" width="18.85546875" style="158" customWidth="1"/>
    <col min="15621" max="15621" width="18" style="158" customWidth="1"/>
    <col min="15622" max="15622" width="19" style="158" customWidth="1"/>
    <col min="15623" max="15623" width="14.5703125" style="158" customWidth="1"/>
    <col min="15624" max="15624" width="14.140625" style="158" customWidth="1"/>
    <col min="15625" max="15625" width="14.5703125" style="158" customWidth="1"/>
    <col min="15626" max="15626" width="10.5703125" style="158" customWidth="1"/>
    <col min="15627" max="15627" width="12.42578125" style="158" customWidth="1"/>
    <col min="15628" max="15628" width="16.7109375" style="158" customWidth="1"/>
    <col min="15629" max="15629" width="14.5703125" style="158" customWidth="1"/>
    <col min="15630" max="15630" width="16.140625" style="158" customWidth="1"/>
    <col min="15631" max="15631" width="10.140625" style="158" customWidth="1"/>
    <col min="15632" max="15632" width="19.5703125" style="158" customWidth="1"/>
    <col min="15633" max="15633" width="13.28515625" style="158" customWidth="1"/>
    <col min="15634" max="15683" width="9.140625" style="158"/>
    <col min="15684" max="15684" width="0" style="158" hidden="1" customWidth="1"/>
    <col min="15685" max="15694" width="9.140625" style="158"/>
    <col min="15695" max="15695" width="21.42578125" style="158" customWidth="1"/>
    <col min="15696" max="15701" width="9.140625" style="158"/>
    <col min="15702" max="15702" width="22" style="158" customWidth="1"/>
    <col min="15703" max="15708" width="9.140625" style="158"/>
    <col min="15709" max="15709" width="22.5703125" style="158" customWidth="1"/>
    <col min="15710" max="15872" width="9.140625" style="158"/>
    <col min="15873" max="15873" width="0" style="158" hidden="1" customWidth="1"/>
    <col min="15874" max="15874" width="52.28515625" style="158" customWidth="1"/>
    <col min="15875" max="15875" width="0.140625" style="158" customWidth="1"/>
    <col min="15876" max="15876" width="18.85546875" style="158" customWidth="1"/>
    <col min="15877" max="15877" width="18" style="158" customWidth="1"/>
    <col min="15878" max="15878" width="19" style="158" customWidth="1"/>
    <col min="15879" max="15879" width="14.5703125" style="158" customWidth="1"/>
    <col min="15880" max="15880" width="14.140625" style="158" customWidth="1"/>
    <col min="15881" max="15881" width="14.5703125" style="158" customWidth="1"/>
    <col min="15882" max="15882" width="10.5703125" style="158" customWidth="1"/>
    <col min="15883" max="15883" width="12.42578125" style="158" customWidth="1"/>
    <col min="15884" max="15884" width="16.7109375" style="158" customWidth="1"/>
    <col min="15885" max="15885" width="14.5703125" style="158" customWidth="1"/>
    <col min="15886" max="15886" width="16.140625" style="158" customWidth="1"/>
    <col min="15887" max="15887" width="10.140625" style="158" customWidth="1"/>
    <col min="15888" max="15888" width="19.5703125" style="158" customWidth="1"/>
    <col min="15889" max="15889" width="13.28515625" style="158" customWidth="1"/>
    <col min="15890" max="15939" width="9.140625" style="158"/>
    <col min="15940" max="15940" width="0" style="158" hidden="1" customWidth="1"/>
    <col min="15941" max="15950" width="9.140625" style="158"/>
    <col min="15951" max="15951" width="21.42578125" style="158" customWidth="1"/>
    <col min="15952" max="15957" width="9.140625" style="158"/>
    <col min="15958" max="15958" width="22" style="158" customWidth="1"/>
    <col min="15959" max="15964" width="9.140625" style="158"/>
    <col min="15965" max="15965" width="22.5703125" style="158" customWidth="1"/>
    <col min="15966" max="16128" width="9.140625" style="158"/>
    <col min="16129" max="16129" width="0" style="158" hidden="1" customWidth="1"/>
    <col min="16130" max="16130" width="52.28515625" style="158" customWidth="1"/>
    <col min="16131" max="16131" width="0.140625" style="158" customWidth="1"/>
    <col min="16132" max="16132" width="18.85546875" style="158" customWidth="1"/>
    <col min="16133" max="16133" width="18" style="158" customWidth="1"/>
    <col min="16134" max="16134" width="19" style="158" customWidth="1"/>
    <col min="16135" max="16135" width="14.5703125" style="158" customWidth="1"/>
    <col min="16136" max="16136" width="14.140625" style="158" customWidth="1"/>
    <col min="16137" max="16137" width="14.5703125" style="158" customWidth="1"/>
    <col min="16138" max="16138" width="10.5703125" style="158" customWidth="1"/>
    <col min="16139" max="16139" width="12.42578125" style="158" customWidth="1"/>
    <col min="16140" max="16140" width="16.7109375" style="158" customWidth="1"/>
    <col min="16141" max="16141" width="14.5703125" style="158" customWidth="1"/>
    <col min="16142" max="16142" width="16.140625" style="158" customWidth="1"/>
    <col min="16143" max="16143" width="10.140625" style="158" customWidth="1"/>
    <col min="16144" max="16144" width="19.5703125" style="158" customWidth="1"/>
    <col min="16145" max="16145" width="13.28515625" style="158" customWidth="1"/>
    <col min="16146" max="16195" width="9.140625" style="158"/>
    <col min="16196" max="16196" width="0" style="158" hidden="1" customWidth="1"/>
    <col min="16197" max="16206" width="9.140625" style="158"/>
    <col min="16207" max="16207" width="21.42578125" style="158" customWidth="1"/>
    <col min="16208" max="16213" width="9.140625" style="158"/>
    <col min="16214" max="16214" width="22" style="158" customWidth="1"/>
    <col min="16215" max="16220" width="9.140625" style="158"/>
    <col min="16221" max="16221" width="22.5703125" style="158" customWidth="1"/>
    <col min="16222" max="16384" width="9.140625" style="158"/>
  </cols>
  <sheetData>
    <row r="1" spans="1:17" ht="45.95" customHeight="1" x14ac:dyDescent="0.2">
      <c r="A1" s="1049" t="s">
        <v>380</v>
      </c>
      <c r="B1" s="1049"/>
      <c r="C1" s="1049"/>
      <c r="D1" s="1049"/>
      <c r="E1" s="1049"/>
      <c r="F1" s="1049"/>
      <c r="G1" s="1049"/>
      <c r="H1" s="1049"/>
      <c r="I1" s="1049"/>
      <c r="J1" s="1049"/>
      <c r="K1" s="1049"/>
      <c r="L1" s="1049"/>
      <c r="M1" s="1049"/>
      <c r="N1" s="1049"/>
      <c r="O1" s="1049"/>
      <c r="P1" s="1049"/>
      <c r="Q1" s="1049"/>
    </row>
    <row r="2" spans="1:17" ht="52.5" customHeight="1" x14ac:dyDescent="0.4">
      <c r="A2" s="1050" t="s">
        <v>342</v>
      </c>
      <c r="B2" s="1050"/>
      <c r="C2" s="1050"/>
      <c r="D2" s="1050"/>
      <c r="E2" s="1050"/>
      <c r="F2" s="1050"/>
      <c r="G2" s="1050"/>
      <c r="H2" s="1050"/>
      <c r="I2" s="1050"/>
      <c r="J2" s="1050"/>
      <c r="K2" s="1050"/>
      <c r="L2" s="1050"/>
      <c r="M2" s="1050"/>
      <c r="N2" s="1050"/>
      <c r="O2" s="1050"/>
      <c r="P2" s="1050"/>
      <c r="Q2" s="1050"/>
    </row>
    <row r="3" spans="1:17" ht="59.85" customHeight="1" x14ac:dyDescent="0.4">
      <c r="A3" s="1050" t="s">
        <v>530</v>
      </c>
      <c r="B3" s="1050"/>
      <c r="C3" s="1050"/>
      <c r="D3" s="1050"/>
      <c r="E3" s="1050"/>
      <c r="F3" s="1050"/>
      <c r="G3" s="1050"/>
      <c r="H3" s="1050"/>
      <c r="I3" s="1050"/>
      <c r="J3" s="1050"/>
      <c r="K3" s="1050"/>
      <c r="L3" s="1050"/>
      <c r="M3" s="1050"/>
      <c r="N3" s="1050"/>
      <c r="O3" s="1050"/>
      <c r="P3" s="1050"/>
      <c r="Q3" s="1050"/>
    </row>
    <row r="4" spans="1:17" ht="31.9" customHeight="1" x14ac:dyDescent="0.4">
      <c r="A4" s="1050" t="s">
        <v>343</v>
      </c>
      <c r="B4" s="1050"/>
      <c r="C4" s="1050"/>
      <c r="D4" s="1050"/>
      <c r="E4" s="1050"/>
      <c r="F4" s="1050"/>
      <c r="G4" s="1050"/>
      <c r="H4" s="1050"/>
      <c r="I4" s="1050"/>
      <c r="J4" s="1050"/>
      <c r="K4" s="1050"/>
      <c r="L4" s="1050"/>
      <c r="M4" s="1050"/>
      <c r="N4" s="1050"/>
      <c r="O4" s="1050"/>
      <c r="P4" s="1050"/>
      <c r="Q4" s="1050"/>
    </row>
    <row r="5" spans="1:17" ht="33.950000000000003" customHeight="1" x14ac:dyDescent="0.45">
      <c r="A5" s="1051" t="s">
        <v>249</v>
      </c>
      <c r="B5" s="1051"/>
      <c r="C5" s="1051"/>
      <c r="D5" s="1051"/>
      <c r="E5" s="1051"/>
      <c r="F5" s="1051"/>
      <c r="G5" s="1051"/>
      <c r="H5" s="1051"/>
      <c r="I5" s="1051"/>
      <c r="J5" s="1051"/>
      <c r="K5" s="1051"/>
      <c r="L5" s="1051"/>
      <c r="M5" s="1051"/>
      <c r="N5" s="1051"/>
      <c r="O5" s="1051"/>
      <c r="P5" s="1051"/>
      <c r="Q5" s="1051"/>
    </row>
    <row r="6" spans="1:17" ht="20.25" x14ac:dyDescent="0.3">
      <c r="A6" s="402"/>
      <c r="Q6" s="422" t="s">
        <v>243</v>
      </c>
    </row>
    <row r="7" spans="1:17" ht="24.75" customHeight="1" x14ac:dyDescent="0.3">
      <c r="A7" s="1032" t="s">
        <v>314</v>
      </c>
      <c r="B7" s="1032" t="s">
        <v>328</v>
      </c>
      <c r="C7" s="569">
        <v>2017</v>
      </c>
      <c r="D7" s="1052">
        <v>2018</v>
      </c>
      <c r="E7" s="1052"/>
      <c r="F7" s="569">
        <v>2019</v>
      </c>
      <c r="G7" s="1052" t="s">
        <v>21</v>
      </c>
      <c r="H7" s="1052"/>
      <c r="I7" s="1052"/>
      <c r="J7" s="1052"/>
      <c r="K7" s="1052" t="s">
        <v>275</v>
      </c>
      <c r="L7" s="1052"/>
      <c r="M7" s="1052"/>
      <c r="N7" s="1052"/>
      <c r="O7" s="1052"/>
      <c r="P7" s="1052"/>
      <c r="Q7" s="1032" t="s">
        <v>499</v>
      </c>
    </row>
    <row r="8" spans="1:17" ht="24" customHeight="1" x14ac:dyDescent="0.2">
      <c r="A8" s="1032"/>
      <c r="B8" s="1032"/>
      <c r="C8" s="1033" t="s">
        <v>119</v>
      </c>
      <c r="D8" s="1033" t="s">
        <v>119</v>
      </c>
      <c r="E8" s="1033" t="s">
        <v>80</v>
      </c>
      <c r="F8" s="1034" t="s">
        <v>119</v>
      </c>
      <c r="G8" s="1032" t="s">
        <v>269</v>
      </c>
      <c r="H8" s="1032"/>
      <c r="I8" s="1032" t="s">
        <v>259</v>
      </c>
      <c r="J8" s="1033" t="s">
        <v>80</v>
      </c>
      <c r="K8" s="1033" t="s">
        <v>318</v>
      </c>
      <c r="L8" s="1046"/>
      <c r="M8" s="1047"/>
      <c r="N8" s="1047"/>
      <c r="O8" s="1048"/>
      <c r="P8" s="1032" t="s">
        <v>598</v>
      </c>
      <c r="Q8" s="1032"/>
    </row>
    <row r="9" spans="1:17" ht="18" customHeight="1" x14ac:dyDescent="0.2">
      <c r="A9" s="1032"/>
      <c r="B9" s="1032"/>
      <c r="C9" s="1033"/>
      <c r="D9" s="1033"/>
      <c r="E9" s="1033"/>
      <c r="F9" s="1035"/>
      <c r="G9" s="1032" t="s">
        <v>251</v>
      </c>
      <c r="H9" s="1032" t="s">
        <v>264</v>
      </c>
      <c r="I9" s="1032"/>
      <c r="J9" s="1033"/>
      <c r="K9" s="1033"/>
      <c r="L9" s="1034" t="s">
        <v>500</v>
      </c>
      <c r="M9" s="1032" t="s">
        <v>251</v>
      </c>
      <c r="N9" s="1032" t="s">
        <v>253</v>
      </c>
      <c r="O9" s="1032" t="s">
        <v>80</v>
      </c>
      <c r="P9" s="1032"/>
      <c r="Q9" s="1032"/>
    </row>
    <row r="10" spans="1:17" ht="57.75" customHeight="1" x14ac:dyDescent="0.2">
      <c r="A10" s="1032"/>
      <c r="B10" s="1032"/>
      <c r="C10" s="1033"/>
      <c r="D10" s="1033"/>
      <c r="E10" s="1033"/>
      <c r="F10" s="1036"/>
      <c r="G10" s="1032"/>
      <c r="H10" s="1032"/>
      <c r="I10" s="1032"/>
      <c r="J10" s="1033"/>
      <c r="K10" s="1033"/>
      <c r="L10" s="1036"/>
      <c r="M10" s="1032"/>
      <c r="N10" s="1032"/>
      <c r="O10" s="1032"/>
      <c r="P10" s="1032"/>
      <c r="Q10" s="1032"/>
    </row>
    <row r="11" spans="1:17" ht="227.85" customHeight="1" x14ac:dyDescent="0.2">
      <c r="A11" s="423" t="s">
        <v>319</v>
      </c>
      <c r="B11" s="488">
        <v>21080900</v>
      </c>
      <c r="C11" s="424">
        <v>84589.5</v>
      </c>
      <c r="D11" s="425">
        <v>113095.1</v>
      </c>
      <c r="E11" s="426">
        <f>+D11/C11*100</f>
        <v>133.6987451161196</v>
      </c>
      <c r="F11" s="425">
        <v>95590.7</v>
      </c>
      <c r="G11" s="425">
        <v>21609</v>
      </c>
      <c r="H11" s="425">
        <v>59657.5</v>
      </c>
      <c r="I11" s="426">
        <v>71.273042252018243</v>
      </c>
      <c r="J11" s="426">
        <v>84.522406364201458</v>
      </c>
      <c r="K11" s="425">
        <v>45965</v>
      </c>
      <c r="L11" s="425">
        <v>25515.077953400432</v>
      </c>
      <c r="M11" s="425">
        <v>56916.5</v>
      </c>
      <c r="N11" s="425">
        <f>+M11-L11</f>
        <v>31401.422046599568</v>
      </c>
      <c r="O11" s="426">
        <f>+M11/L11*100</f>
        <v>223.07006117696244</v>
      </c>
      <c r="P11" s="425">
        <v>82235</v>
      </c>
      <c r="Q11" s="484">
        <v>78063</v>
      </c>
    </row>
    <row r="12" spans="1:17" s="350" customFormat="1" ht="20.25" customHeight="1" x14ac:dyDescent="0.2">
      <c r="A12" s="1043"/>
      <c r="B12" s="1043"/>
      <c r="C12" s="1043"/>
      <c r="D12" s="1043"/>
      <c r="E12" s="1043"/>
      <c r="F12" s="1043"/>
      <c r="G12" s="1043"/>
      <c r="H12" s="1043"/>
      <c r="I12" s="1043"/>
      <c r="J12" s="1043"/>
      <c r="K12" s="1043"/>
      <c r="L12" s="1043"/>
      <c r="M12" s="1043"/>
      <c r="N12" s="1043"/>
      <c r="O12" s="1043"/>
      <c r="P12" s="1043"/>
      <c r="Q12" s="1043"/>
    </row>
    <row r="13" spans="1:17" ht="162.94999999999999" customHeight="1" x14ac:dyDescent="0.2">
      <c r="A13" s="423" t="s">
        <v>529</v>
      </c>
      <c r="B13" s="488">
        <v>21081000</v>
      </c>
      <c r="C13" s="424">
        <v>323744.90000000002</v>
      </c>
      <c r="D13" s="425">
        <v>216271.1</v>
      </c>
      <c r="E13" s="426">
        <f>+D13/C13*100</f>
        <v>66.802936509578998</v>
      </c>
      <c r="F13" s="425">
        <v>134561.1</v>
      </c>
      <c r="G13" s="425">
        <v>59076.800000000003</v>
      </c>
      <c r="H13" s="425">
        <v>64729.1</v>
      </c>
      <c r="I13" s="426">
        <f>+G13/H13*100</f>
        <v>91.267760559006689</v>
      </c>
      <c r="J13" s="426">
        <f>+H13/D13*100</f>
        <v>29.929611492242834</v>
      </c>
      <c r="K13" s="425">
        <v>162978</v>
      </c>
      <c r="L13" s="425">
        <v>105417.44110728621</v>
      </c>
      <c r="M13" s="425">
        <v>51585.9</v>
      </c>
      <c r="N13" s="425">
        <f>+M13-L13</f>
        <v>-53831.541107286212</v>
      </c>
      <c r="O13" s="426">
        <f>+M13/L13*100</f>
        <v>48.934881607968094</v>
      </c>
      <c r="P13" s="425">
        <v>73561</v>
      </c>
      <c r="Q13" s="516">
        <v>59903</v>
      </c>
    </row>
    <row r="14" spans="1:17" ht="20.45" customHeight="1" x14ac:dyDescent="0.2">
      <c r="A14" s="1044"/>
      <c r="B14" s="1044"/>
      <c r="C14" s="1044"/>
      <c r="D14" s="1044"/>
      <c r="E14" s="1044"/>
      <c r="F14" s="1044"/>
      <c r="G14" s="1044"/>
      <c r="H14" s="1044"/>
      <c r="I14" s="1044"/>
      <c r="J14" s="1044"/>
      <c r="K14" s="1044"/>
      <c r="L14" s="1044"/>
      <c r="M14" s="1044"/>
      <c r="N14" s="1044"/>
      <c r="O14" s="1044"/>
      <c r="P14" s="1044"/>
      <c r="Q14" s="1044"/>
    </row>
    <row r="15" spans="1:17" ht="64.5" customHeight="1" x14ac:dyDescent="0.2">
      <c r="A15" s="416" t="s">
        <v>270</v>
      </c>
      <c r="B15" s="485">
        <v>21081100</v>
      </c>
      <c r="C15" s="421">
        <v>942942.3</v>
      </c>
      <c r="D15" s="427">
        <v>888429.2</v>
      </c>
      <c r="E15" s="570">
        <f>+D15/C15*100</f>
        <v>94.218829720545983</v>
      </c>
      <c r="F15" s="427">
        <v>1166416.2</v>
      </c>
      <c r="G15" s="427">
        <v>947604.6</v>
      </c>
      <c r="H15" s="427">
        <v>3498308.4</v>
      </c>
      <c r="I15" s="570">
        <f>+G15/H15*100</f>
        <v>27.087508922883984</v>
      </c>
      <c r="J15" s="570">
        <f>+H15/D15*100</f>
        <v>393.76332970595746</v>
      </c>
      <c r="K15" s="427">
        <v>1077111</v>
      </c>
      <c r="L15" s="427">
        <v>500397.22297247144</v>
      </c>
      <c r="M15" s="427">
        <v>-1863844.4</v>
      </c>
      <c r="N15" s="427">
        <f>+M15-L15</f>
        <v>-2364241.6229724712</v>
      </c>
      <c r="O15" s="570">
        <f>+M15/L15*100</f>
        <v>-372.47297035909736</v>
      </c>
      <c r="P15" s="427">
        <v>-1286038</v>
      </c>
      <c r="Q15" s="516">
        <v>1362571</v>
      </c>
    </row>
    <row r="16" spans="1:17" s="363" customFormat="1" ht="33.75" customHeight="1" x14ac:dyDescent="0.3">
      <c r="A16" s="358"/>
      <c r="B16" s="359"/>
      <c r="C16" s="359"/>
      <c r="D16" s="359"/>
      <c r="E16" s="359"/>
      <c r="F16" s="359"/>
      <c r="G16" s="359"/>
      <c r="H16" s="359"/>
      <c r="I16" s="359"/>
      <c r="J16" s="361"/>
      <c r="K16" s="359"/>
      <c r="L16" s="359"/>
      <c r="M16" s="360"/>
      <c r="N16" s="360"/>
      <c r="O16" s="403"/>
      <c r="P16" s="362"/>
    </row>
    <row r="17" spans="1:67" s="363" customFormat="1" ht="33.75" customHeight="1" x14ac:dyDescent="0.35">
      <c r="A17" s="358"/>
      <c r="B17" s="404"/>
      <c r="C17" s="404"/>
      <c r="D17" s="404"/>
      <c r="E17" s="404"/>
      <c r="F17" s="404"/>
      <c r="G17" s="404"/>
      <c r="H17" s="404"/>
      <c r="I17" s="404"/>
      <c r="J17" s="404"/>
      <c r="K17" s="404"/>
      <c r="L17" s="404"/>
      <c r="M17" s="1045"/>
      <c r="N17" s="1045"/>
      <c r="O17" s="405"/>
      <c r="P17" s="362"/>
    </row>
    <row r="18" spans="1:67" ht="14.25" x14ac:dyDescent="0.2">
      <c r="A18" s="357"/>
      <c r="B18" s="357"/>
      <c r="C18" s="357"/>
      <c r="D18" s="357"/>
      <c r="E18" s="357"/>
      <c r="F18" s="357"/>
      <c r="G18" s="357"/>
      <c r="H18" s="357"/>
      <c r="I18" s="357"/>
      <c r="J18" s="406"/>
      <c r="K18" s="357"/>
      <c r="L18" s="357"/>
      <c r="M18" s="357"/>
      <c r="N18" s="357"/>
      <c r="O18" s="406"/>
      <c r="P18" s="357"/>
      <c r="BO18" s="158" t="e">
        <f>+BN18/#REF!*100</f>
        <v>#REF!</v>
      </c>
    </row>
    <row r="19" spans="1:67" x14ac:dyDescent="0.2">
      <c r="A19" s="357"/>
      <c r="B19" s="357"/>
      <c r="C19" s="357"/>
      <c r="D19" s="357"/>
      <c r="E19" s="357"/>
      <c r="F19" s="357"/>
      <c r="G19" s="357"/>
      <c r="H19" s="357"/>
      <c r="I19" s="357"/>
      <c r="J19" s="357"/>
      <c r="K19" s="357"/>
      <c r="L19" s="357"/>
      <c r="M19" s="357"/>
      <c r="N19" s="357"/>
      <c r="O19" s="357"/>
      <c r="P19" s="357"/>
    </row>
    <row r="20" spans="1:67" ht="18" x14ac:dyDescent="0.25">
      <c r="A20" s="357"/>
      <c r="B20" s="357"/>
      <c r="C20" s="357"/>
      <c r="D20" s="357"/>
      <c r="E20" s="357"/>
      <c r="F20" s="357"/>
      <c r="G20" s="357"/>
      <c r="H20" s="357"/>
      <c r="I20" s="357"/>
      <c r="J20" s="357"/>
      <c r="K20" s="357"/>
      <c r="L20" s="357"/>
      <c r="M20" s="357"/>
      <c r="N20" s="357"/>
      <c r="O20" s="357"/>
      <c r="P20" s="357"/>
      <c r="Q20" s="364"/>
    </row>
    <row r="21" spans="1:67" x14ac:dyDescent="0.2">
      <c r="A21" s="357"/>
      <c r="B21" s="357"/>
      <c r="C21" s="357"/>
      <c r="D21" s="357"/>
      <c r="E21" s="357"/>
      <c r="F21" s="357"/>
      <c r="G21" s="357"/>
      <c r="H21" s="357"/>
      <c r="I21" s="357"/>
      <c r="J21" s="357"/>
      <c r="K21" s="357"/>
      <c r="L21" s="357"/>
      <c r="M21" s="357"/>
      <c r="N21" s="357"/>
      <c r="O21" s="357"/>
      <c r="P21" s="357"/>
      <c r="Q21" s="357"/>
    </row>
    <row r="22" spans="1:67" x14ac:dyDescent="0.2">
      <c r="A22" s="357"/>
      <c r="B22" s="357"/>
      <c r="C22" s="357"/>
      <c r="D22" s="357"/>
      <c r="E22" s="357"/>
      <c r="F22" s="357"/>
      <c r="G22" s="357"/>
      <c r="H22" s="357"/>
      <c r="I22" s="357"/>
      <c r="J22" s="357"/>
      <c r="K22" s="357"/>
      <c r="L22" s="357"/>
      <c r="M22" s="357"/>
      <c r="N22" s="357"/>
      <c r="O22" s="365"/>
      <c r="P22" s="357"/>
      <c r="Q22" s="366"/>
    </row>
    <row r="23" spans="1:67" x14ac:dyDescent="0.2">
      <c r="A23" s="357"/>
      <c r="B23" s="357"/>
      <c r="C23" s="357"/>
      <c r="D23" s="357"/>
      <c r="E23" s="357"/>
      <c r="F23" s="357"/>
      <c r="G23" s="357"/>
      <c r="H23" s="357"/>
      <c r="I23" s="357"/>
      <c r="J23" s="357"/>
      <c r="K23" s="357"/>
      <c r="L23" s="357"/>
      <c r="M23" s="357"/>
      <c r="N23" s="357"/>
      <c r="O23" s="357"/>
      <c r="P23" s="365"/>
      <c r="Q23" s="365"/>
    </row>
    <row r="24" spans="1:67" x14ac:dyDescent="0.2">
      <c r="A24" s="357"/>
      <c r="B24" s="357"/>
      <c r="C24" s="357"/>
      <c r="D24" s="357"/>
      <c r="E24" s="357"/>
      <c r="F24" s="357"/>
      <c r="G24" s="357"/>
      <c r="H24" s="357"/>
      <c r="I24" s="357"/>
      <c r="J24" s="357"/>
      <c r="K24" s="357"/>
      <c r="L24" s="357"/>
      <c r="M24" s="357"/>
      <c r="N24" s="357"/>
      <c r="O24" s="365"/>
      <c r="P24" s="365"/>
      <c r="Q24" s="365"/>
    </row>
    <row r="25" spans="1:67" x14ac:dyDescent="0.2">
      <c r="A25" s="357"/>
      <c r="B25" s="357"/>
      <c r="C25" s="357"/>
      <c r="D25" s="357"/>
      <c r="E25" s="357"/>
      <c r="F25" s="357"/>
      <c r="G25" s="357"/>
      <c r="H25" s="357"/>
      <c r="I25" s="357"/>
      <c r="J25" s="357"/>
      <c r="K25" s="357"/>
      <c r="L25" s="357"/>
      <c r="M25" s="357"/>
      <c r="N25" s="357"/>
      <c r="O25" s="357"/>
      <c r="P25" s="365"/>
      <c r="Q25" s="365"/>
    </row>
    <row r="26" spans="1:67" x14ac:dyDescent="0.2">
      <c r="A26" s="357"/>
      <c r="B26" s="357"/>
      <c r="C26" s="357"/>
      <c r="D26" s="357"/>
      <c r="E26" s="357"/>
      <c r="F26" s="357"/>
      <c r="G26" s="357"/>
      <c r="H26" s="357"/>
      <c r="I26" s="357"/>
      <c r="J26" s="357"/>
      <c r="K26" s="357"/>
      <c r="L26" s="357"/>
      <c r="M26" s="357"/>
      <c r="N26" s="357"/>
      <c r="O26" s="357"/>
      <c r="P26" s="357"/>
      <c r="Q26" s="365"/>
    </row>
    <row r="27" spans="1:67" ht="20.25" x14ac:dyDescent="0.2">
      <c r="A27" s="357"/>
      <c r="B27" s="367"/>
      <c r="C27" s="367"/>
      <c r="D27" s="367"/>
      <c r="E27" s="367"/>
      <c r="F27" s="367"/>
      <c r="G27" s="367"/>
      <c r="H27" s="367"/>
      <c r="I27" s="367"/>
      <c r="J27" s="367"/>
      <c r="K27" s="367"/>
      <c r="L27" s="367"/>
      <c r="M27" s="367"/>
      <c r="N27" s="367"/>
      <c r="O27" s="367"/>
      <c r="P27" s="367"/>
      <c r="Q27" s="365"/>
    </row>
    <row r="28" spans="1:67" x14ac:dyDescent="0.2">
      <c r="A28" s="357"/>
      <c r="B28" s="357"/>
      <c r="C28" s="357"/>
      <c r="D28" s="357"/>
      <c r="E28" s="357"/>
      <c r="F28" s="357"/>
      <c r="G28" s="357"/>
      <c r="H28" s="357"/>
      <c r="I28" s="357"/>
      <c r="J28" s="357"/>
      <c r="K28" s="357"/>
      <c r="L28" s="357"/>
      <c r="M28" s="357"/>
      <c r="N28" s="357"/>
      <c r="O28" s="357"/>
      <c r="P28" s="357"/>
      <c r="Q28" s="365"/>
    </row>
    <row r="29" spans="1:67" x14ac:dyDescent="0.2">
      <c r="A29" s="357"/>
      <c r="B29" s="357"/>
      <c r="C29" s="357"/>
      <c r="D29" s="357"/>
      <c r="E29" s="357"/>
      <c r="F29" s="357"/>
      <c r="G29" s="357"/>
      <c r="H29" s="357"/>
      <c r="I29" s="357"/>
      <c r="J29" s="357"/>
      <c r="K29" s="357"/>
      <c r="L29" s="357"/>
      <c r="M29" s="357"/>
      <c r="N29" s="357"/>
      <c r="O29" s="357"/>
      <c r="P29" s="357"/>
      <c r="Q29" s="365"/>
    </row>
    <row r="30" spans="1:67" ht="20.25" x14ac:dyDescent="0.2">
      <c r="A30" s="357"/>
      <c r="B30" s="367"/>
      <c r="C30" s="367"/>
      <c r="D30" s="367"/>
      <c r="E30" s="367"/>
      <c r="F30" s="367"/>
      <c r="G30" s="367"/>
      <c r="H30" s="367"/>
      <c r="I30" s="367"/>
      <c r="J30" s="367"/>
      <c r="K30" s="367"/>
      <c r="L30" s="367"/>
      <c r="M30" s="367"/>
      <c r="N30" s="367"/>
      <c r="O30" s="367"/>
      <c r="P30" s="367"/>
      <c r="Q30" s="357"/>
    </row>
    <row r="31" spans="1:67" x14ac:dyDescent="0.2">
      <c r="A31" s="357"/>
      <c r="B31" s="357"/>
      <c r="C31" s="357"/>
      <c r="D31" s="357"/>
      <c r="E31" s="357"/>
      <c r="F31" s="357"/>
      <c r="G31" s="357"/>
      <c r="H31" s="357"/>
      <c r="I31" s="357"/>
      <c r="J31" s="357"/>
      <c r="K31" s="357"/>
      <c r="L31" s="357"/>
      <c r="M31" s="357"/>
      <c r="N31" s="357"/>
      <c r="O31" s="357"/>
      <c r="P31" s="357"/>
      <c r="Q31" s="365"/>
    </row>
    <row r="32" spans="1:67" x14ac:dyDescent="0.2">
      <c r="A32" s="357"/>
      <c r="B32" s="357"/>
      <c r="C32" s="357"/>
      <c r="D32" s="357"/>
      <c r="E32" s="357"/>
      <c r="F32" s="357"/>
      <c r="G32" s="357"/>
      <c r="H32" s="357"/>
      <c r="I32" s="357"/>
      <c r="J32" s="357"/>
      <c r="K32" s="357"/>
      <c r="L32" s="357"/>
      <c r="M32" s="357"/>
      <c r="N32" s="357"/>
      <c r="O32" s="357"/>
      <c r="P32" s="357"/>
      <c r="Q32" s="357"/>
    </row>
    <row r="33" spans="1:17" x14ac:dyDescent="0.2">
      <c r="A33" s="357"/>
      <c r="B33" s="357"/>
      <c r="C33" s="357"/>
      <c r="D33" s="357"/>
      <c r="E33" s="357"/>
      <c r="F33" s="357"/>
      <c r="G33" s="357"/>
      <c r="H33" s="357"/>
      <c r="I33" s="357"/>
      <c r="J33" s="357"/>
      <c r="K33" s="357"/>
      <c r="L33" s="357"/>
      <c r="M33" s="357"/>
      <c r="N33" s="357"/>
      <c r="O33" s="357"/>
      <c r="P33" s="357"/>
      <c r="Q33" s="357"/>
    </row>
    <row r="34" spans="1:17" x14ac:dyDescent="0.2">
      <c r="A34" s="357"/>
      <c r="B34" s="357"/>
      <c r="C34" s="357"/>
      <c r="D34" s="357"/>
      <c r="E34" s="357"/>
      <c r="F34" s="357"/>
      <c r="G34" s="357"/>
      <c r="H34" s="357"/>
      <c r="I34" s="357"/>
      <c r="J34" s="357"/>
      <c r="K34" s="357"/>
      <c r="L34" s="357"/>
      <c r="M34" s="357"/>
      <c r="N34" s="357"/>
      <c r="O34" s="357"/>
      <c r="P34" s="357"/>
      <c r="Q34" s="357"/>
    </row>
    <row r="35" spans="1:17" x14ac:dyDescent="0.2">
      <c r="A35" s="357"/>
      <c r="B35" s="357"/>
      <c r="C35" s="357"/>
      <c r="D35" s="357"/>
      <c r="E35" s="357"/>
      <c r="F35" s="357"/>
      <c r="G35" s="357"/>
      <c r="H35" s="357"/>
      <c r="I35" s="357"/>
      <c r="J35" s="357"/>
      <c r="K35" s="357"/>
      <c r="L35" s="357"/>
      <c r="M35" s="357"/>
      <c r="N35" s="357"/>
      <c r="O35" s="357"/>
      <c r="P35" s="357"/>
      <c r="Q35" s="357"/>
    </row>
    <row r="36" spans="1:17" x14ac:dyDescent="0.2">
      <c r="A36" s="357"/>
      <c r="B36" s="357"/>
      <c r="C36" s="357"/>
      <c r="D36" s="357"/>
      <c r="E36" s="357"/>
      <c r="F36" s="357"/>
      <c r="G36" s="357"/>
      <c r="H36" s="357"/>
      <c r="I36" s="357"/>
      <c r="J36" s="357"/>
      <c r="K36" s="357"/>
      <c r="L36" s="357"/>
      <c r="M36" s="357"/>
      <c r="N36" s="357"/>
      <c r="O36" s="357"/>
      <c r="P36" s="357"/>
      <c r="Q36" s="357"/>
    </row>
    <row r="37" spans="1:17" ht="14.25" x14ac:dyDescent="0.2">
      <c r="A37" s="357"/>
      <c r="B37" s="357"/>
      <c r="C37" s="357"/>
      <c r="D37" s="357"/>
      <c r="E37" s="357"/>
      <c r="F37" s="357"/>
      <c r="G37" s="357"/>
      <c r="H37" s="357"/>
      <c r="I37" s="357"/>
      <c r="J37" s="357"/>
      <c r="K37" s="357"/>
      <c r="L37" s="357"/>
      <c r="M37" s="357"/>
      <c r="N37" s="357"/>
      <c r="O37" s="357"/>
      <c r="P37" s="357"/>
      <c r="Q37" s="368"/>
    </row>
    <row r="38" spans="1:17" x14ac:dyDescent="0.2">
      <c r="A38" s="357"/>
      <c r="B38" s="357"/>
      <c r="C38" s="357"/>
      <c r="D38" s="357"/>
      <c r="E38" s="357"/>
      <c r="F38" s="357"/>
      <c r="G38" s="357"/>
      <c r="H38" s="357"/>
      <c r="I38" s="357"/>
      <c r="J38" s="357"/>
      <c r="K38" s="357"/>
      <c r="L38" s="357"/>
      <c r="M38" s="357"/>
      <c r="N38" s="357"/>
      <c r="O38" s="357"/>
      <c r="P38" s="357"/>
      <c r="Q38" s="369"/>
    </row>
    <row r="39" spans="1:17" x14ac:dyDescent="0.2">
      <c r="A39" s="357"/>
      <c r="B39" s="357"/>
      <c r="C39" s="357"/>
      <c r="D39" s="357"/>
      <c r="E39" s="357"/>
      <c r="F39" s="357"/>
      <c r="G39" s="357"/>
      <c r="H39" s="357"/>
      <c r="I39" s="357"/>
      <c r="J39" s="357"/>
      <c r="K39" s="357"/>
      <c r="L39" s="357"/>
      <c r="M39" s="357"/>
      <c r="N39" s="357"/>
      <c r="O39" s="357"/>
      <c r="P39" s="357"/>
      <c r="Q39" s="370"/>
    </row>
    <row r="40" spans="1:17" x14ac:dyDescent="0.2">
      <c r="A40" s="357"/>
      <c r="B40" s="357"/>
      <c r="C40" s="357"/>
      <c r="D40" s="357"/>
      <c r="E40" s="357"/>
      <c r="F40" s="357"/>
      <c r="G40" s="357"/>
      <c r="H40" s="357"/>
      <c r="I40" s="357"/>
      <c r="J40" s="357"/>
      <c r="K40" s="357"/>
      <c r="L40" s="357"/>
      <c r="M40" s="357"/>
      <c r="N40" s="357"/>
      <c r="O40" s="357"/>
      <c r="P40" s="357"/>
      <c r="Q40" s="371"/>
    </row>
    <row r="41" spans="1:17" x14ac:dyDescent="0.2">
      <c r="A41" s="357"/>
      <c r="B41" s="357"/>
      <c r="C41" s="357"/>
      <c r="D41" s="357"/>
      <c r="E41" s="357"/>
      <c r="F41" s="357"/>
      <c r="G41" s="357"/>
      <c r="H41" s="357"/>
      <c r="I41" s="357"/>
      <c r="J41" s="357"/>
      <c r="K41" s="357"/>
      <c r="L41" s="357"/>
      <c r="M41" s="357"/>
      <c r="N41" s="357"/>
      <c r="O41" s="357"/>
      <c r="P41" s="357"/>
      <c r="Q41" s="371"/>
    </row>
    <row r="42" spans="1:17" x14ac:dyDescent="0.2">
      <c r="A42" s="357"/>
      <c r="B42" s="357"/>
      <c r="C42" s="357"/>
      <c r="D42" s="357"/>
      <c r="E42" s="357"/>
      <c r="F42" s="357"/>
      <c r="G42" s="357"/>
      <c r="H42" s="357"/>
      <c r="I42" s="357"/>
      <c r="J42" s="357"/>
      <c r="K42" s="357"/>
      <c r="L42" s="357"/>
      <c r="M42" s="357"/>
      <c r="N42" s="357"/>
      <c r="O42" s="357"/>
      <c r="P42" s="357"/>
      <c r="Q42" s="371"/>
    </row>
    <row r="43" spans="1:17" x14ac:dyDescent="0.2">
      <c r="Q43" s="372"/>
    </row>
    <row r="44" spans="1:17" x14ac:dyDescent="0.2">
      <c r="Q44" s="372"/>
    </row>
    <row r="45" spans="1:17" x14ac:dyDescent="0.2">
      <c r="Q45" s="372"/>
    </row>
    <row r="46" spans="1:17" x14ac:dyDescent="0.2">
      <c r="Q46" s="372"/>
    </row>
    <row r="47" spans="1:17" x14ac:dyDescent="0.2">
      <c r="Q47" s="373"/>
    </row>
    <row r="48" spans="1:17" x14ac:dyDescent="0.2">
      <c r="Q48" s="372"/>
    </row>
  </sheetData>
  <mergeCells count="30">
    <mergeCell ref="I8:I10"/>
    <mergeCell ref="J8:J10"/>
    <mergeCell ref="K8:K10"/>
    <mergeCell ref="L8:O8"/>
    <mergeCell ref="A1:Q1"/>
    <mergeCell ref="A2:Q2"/>
    <mergeCell ref="A3:Q3"/>
    <mergeCell ref="A4:Q4"/>
    <mergeCell ref="A5:Q5"/>
    <mergeCell ref="A7:A10"/>
    <mergeCell ref="B7:B10"/>
    <mergeCell ref="D7:E7"/>
    <mergeCell ref="G7:J7"/>
    <mergeCell ref="K7:P7"/>
    <mergeCell ref="A12:Q12"/>
    <mergeCell ref="A14:Q14"/>
    <mergeCell ref="M17:N17"/>
    <mergeCell ref="P8:P10"/>
    <mergeCell ref="G9:G10"/>
    <mergeCell ref="H9:H10"/>
    <mergeCell ref="L9:L10"/>
    <mergeCell ref="M9:M10"/>
    <mergeCell ref="N9:N10"/>
    <mergeCell ref="O9:O10"/>
    <mergeCell ref="Q7:Q10"/>
    <mergeCell ref="C8:C10"/>
    <mergeCell ref="D8:D10"/>
    <mergeCell ref="E8:E10"/>
    <mergeCell ref="F8:F10"/>
    <mergeCell ref="G8:H8"/>
  </mergeCells>
  <printOptions horizontalCentered="1"/>
  <pageMargins left="0.19685039370078741" right="0.19685039370078741" top="0.78740157480314965" bottom="0" header="0.39370078740157483" footer="0.19685039370078741"/>
  <pageSetup paperSize="9" scale="45" orientation="landscape" r:id="rId1"/>
  <headerFooter alignWithMargins="0"/>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EE29"/>
  <sheetViews>
    <sheetView view="pageBreakPreview" zoomScale="70" zoomScaleNormal="100" zoomScaleSheetLayoutView="70" workbookViewId="0">
      <selection activeCell="I17" sqref="I17"/>
    </sheetView>
  </sheetViews>
  <sheetFormatPr defaultRowHeight="12.75" x14ac:dyDescent="0.2"/>
  <cols>
    <col min="1" max="1" width="36.5703125" style="141" customWidth="1"/>
    <col min="2" max="2" width="24" style="141" customWidth="1"/>
    <col min="3" max="3" width="14" style="141" customWidth="1"/>
    <col min="4" max="4" width="12.42578125" style="141" customWidth="1"/>
    <col min="5" max="5" width="14.7109375" style="141" customWidth="1"/>
    <col min="6" max="6" width="13.28515625" style="141" customWidth="1"/>
    <col min="7" max="7" width="13.5703125" style="141" customWidth="1"/>
    <col min="8" max="8" width="14.5703125" style="141" customWidth="1"/>
    <col min="9" max="9" width="14.7109375" style="141" customWidth="1"/>
    <col min="10" max="10" width="14.5703125" style="141" customWidth="1"/>
    <col min="11" max="11" width="19.5703125" style="141" customWidth="1"/>
    <col min="12" max="12" width="17.7109375" style="141" customWidth="1"/>
    <col min="13" max="14" width="9.140625" style="141"/>
    <col min="15" max="15" width="9.140625" style="141" customWidth="1"/>
    <col min="16" max="29" width="9.140625" style="141"/>
    <col min="30" max="30" width="0" style="141" hidden="1" customWidth="1"/>
    <col min="31" max="33" width="9.140625" style="141"/>
    <col min="34" max="34" width="0" style="141" hidden="1" customWidth="1"/>
    <col min="35" max="44" width="9.140625" style="141"/>
    <col min="45" max="45" width="9" style="141" customWidth="1"/>
    <col min="46" max="52" width="9.140625" style="141"/>
    <col min="53" max="53" width="9.140625" style="141" customWidth="1"/>
    <col min="54" max="54" width="9.140625" style="141"/>
    <col min="55" max="55" width="9.140625" style="141" customWidth="1"/>
    <col min="56" max="62" width="9.140625" style="141"/>
    <col min="63" max="63" width="0" style="141" hidden="1" customWidth="1"/>
    <col min="64" max="132" width="9.140625" style="141"/>
    <col min="133" max="133" width="14.85546875" style="141" hidden="1" customWidth="1"/>
    <col min="134" max="148" width="9.140625" style="141"/>
    <col min="149" max="149" width="21.42578125" style="141" customWidth="1"/>
    <col min="150" max="155" width="9.140625" style="141"/>
    <col min="156" max="156" width="22" style="141" customWidth="1"/>
    <col min="157" max="162" width="9.140625" style="141"/>
    <col min="163" max="163" width="22.5703125" style="141" customWidth="1"/>
    <col min="164" max="254" width="9.140625" style="141"/>
    <col min="255" max="255" width="0.28515625" style="141" customWidth="1"/>
    <col min="256" max="256" width="29.7109375" style="141" customWidth="1"/>
    <col min="257" max="257" width="9.5703125" style="141" customWidth="1"/>
    <col min="258" max="258" width="10.5703125" style="141" customWidth="1"/>
    <col min="259" max="261" width="9.85546875" style="141" customWidth="1"/>
    <col min="262" max="262" width="9.140625" style="141" customWidth="1"/>
    <col min="263" max="264" width="8.28515625" style="141" customWidth="1"/>
    <col min="265" max="265" width="9.140625" style="141" customWidth="1"/>
    <col min="266" max="266" width="9.5703125" style="141" customWidth="1"/>
    <col min="267" max="267" width="12.7109375" style="141" customWidth="1"/>
    <col min="268" max="268" width="11.7109375" style="141" customWidth="1"/>
    <col min="269" max="270" width="9.140625" style="141"/>
    <col min="271" max="271" width="9.140625" style="141" customWidth="1"/>
    <col min="272" max="285" width="9.140625" style="141"/>
    <col min="286" max="286" width="0" style="141" hidden="1" customWidth="1"/>
    <col min="287" max="289" width="9.140625" style="141"/>
    <col min="290" max="290" width="0" style="141" hidden="1" customWidth="1"/>
    <col min="291" max="300" width="9.140625" style="141"/>
    <col min="301" max="301" width="9" style="141" customWidth="1"/>
    <col min="302" max="308" width="9.140625" style="141"/>
    <col min="309" max="309" width="9.140625" style="141" customWidth="1"/>
    <col min="310" max="310" width="9.140625" style="141"/>
    <col min="311" max="311" width="9.140625" style="141" customWidth="1"/>
    <col min="312" max="318" width="9.140625" style="141"/>
    <col min="319" max="319" width="0" style="141" hidden="1" customWidth="1"/>
    <col min="320" max="388" width="9.140625" style="141"/>
    <col min="389" max="389" width="0" style="141" hidden="1" customWidth="1"/>
    <col min="390" max="404" width="9.140625" style="141"/>
    <col min="405" max="405" width="21.42578125" style="141" customWidth="1"/>
    <col min="406" max="411" width="9.140625" style="141"/>
    <col min="412" max="412" width="22" style="141" customWidth="1"/>
    <col min="413" max="418" width="9.140625" style="141"/>
    <col min="419" max="419" width="22.5703125" style="141" customWidth="1"/>
    <col min="420" max="510" width="9.140625" style="141"/>
    <col min="511" max="511" width="0.28515625" style="141" customWidth="1"/>
    <col min="512" max="512" width="29.7109375" style="141" customWidth="1"/>
    <col min="513" max="513" width="9.5703125" style="141" customWidth="1"/>
    <col min="514" max="514" width="10.5703125" style="141" customWidth="1"/>
    <col min="515" max="517" width="9.85546875" style="141" customWidth="1"/>
    <col min="518" max="518" width="9.140625" style="141" customWidth="1"/>
    <col min="519" max="520" width="8.28515625" style="141" customWidth="1"/>
    <col min="521" max="521" width="9.140625" style="141" customWidth="1"/>
    <col min="522" max="522" width="9.5703125" style="141" customWidth="1"/>
    <col min="523" max="523" width="12.7109375" style="141" customWidth="1"/>
    <col min="524" max="524" width="11.7109375" style="141" customWidth="1"/>
    <col min="525" max="526" width="9.140625" style="141"/>
    <col min="527" max="527" width="9.140625" style="141" customWidth="1"/>
    <col min="528" max="541" width="9.140625" style="141"/>
    <col min="542" max="542" width="0" style="141" hidden="1" customWidth="1"/>
    <col min="543" max="545" width="9.140625" style="141"/>
    <col min="546" max="546" width="0" style="141" hidden="1" customWidth="1"/>
    <col min="547" max="556" width="9.140625" style="141"/>
    <col min="557" max="557" width="9" style="141" customWidth="1"/>
    <col min="558" max="564" width="9.140625" style="141"/>
    <col min="565" max="565" width="9.140625" style="141" customWidth="1"/>
    <col min="566" max="566" width="9.140625" style="141"/>
    <col min="567" max="567" width="9.140625" style="141" customWidth="1"/>
    <col min="568" max="574" width="9.140625" style="141"/>
    <col min="575" max="575" width="0" style="141" hidden="1" customWidth="1"/>
    <col min="576" max="644" width="9.140625" style="141"/>
    <col min="645" max="645" width="0" style="141" hidden="1" customWidth="1"/>
    <col min="646" max="660" width="9.140625" style="141"/>
    <col min="661" max="661" width="21.42578125" style="141" customWidth="1"/>
    <col min="662" max="667" width="9.140625" style="141"/>
    <col min="668" max="668" width="22" style="141" customWidth="1"/>
    <col min="669" max="674" width="9.140625" style="141"/>
    <col min="675" max="675" width="22.5703125" style="141" customWidth="1"/>
    <col min="676" max="766" width="9.140625" style="141"/>
    <col min="767" max="767" width="0.28515625" style="141" customWidth="1"/>
    <col min="768" max="768" width="29.7109375" style="141" customWidth="1"/>
    <col min="769" max="769" width="9.5703125" style="141" customWidth="1"/>
    <col min="770" max="770" width="10.5703125" style="141" customWidth="1"/>
    <col min="771" max="773" width="9.85546875" style="141" customWidth="1"/>
    <col min="774" max="774" width="9.140625" style="141" customWidth="1"/>
    <col min="775" max="776" width="8.28515625" style="141" customWidth="1"/>
    <col min="777" max="777" width="9.140625" style="141" customWidth="1"/>
    <col min="778" max="778" width="9.5703125" style="141" customWidth="1"/>
    <col min="779" max="779" width="12.7109375" style="141" customWidth="1"/>
    <col min="780" max="780" width="11.7109375" style="141" customWidth="1"/>
    <col min="781" max="782" width="9.140625" style="141"/>
    <col min="783" max="783" width="9.140625" style="141" customWidth="1"/>
    <col min="784" max="797" width="9.140625" style="141"/>
    <col min="798" max="798" width="0" style="141" hidden="1" customWidth="1"/>
    <col min="799" max="801" width="9.140625" style="141"/>
    <col min="802" max="802" width="0" style="141" hidden="1" customWidth="1"/>
    <col min="803" max="812" width="9.140625" style="141"/>
    <col min="813" max="813" width="9" style="141" customWidth="1"/>
    <col min="814" max="820" width="9.140625" style="141"/>
    <col min="821" max="821" width="9.140625" style="141" customWidth="1"/>
    <col min="822" max="822" width="9.140625" style="141"/>
    <col min="823" max="823" width="9.140625" style="141" customWidth="1"/>
    <col min="824" max="830" width="9.140625" style="141"/>
    <col min="831" max="831" width="0" style="141" hidden="1" customWidth="1"/>
    <col min="832" max="900" width="9.140625" style="141"/>
    <col min="901" max="901" width="0" style="141" hidden="1" customWidth="1"/>
    <col min="902" max="916" width="9.140625" style="141"/>
    <col min="917" max="917" width="21.42578125" style="141" customWidth="1"/>
    <col min="918" max="923" width="9.140625" style="141"/>
    <col min="924" max="924" width="22" style="141" customWidth="1"/>
    <col min="925" max="930" width="9.140625" style="141"/>
    <col min="931" max="931" width="22.5703125" style="141" customWidth="1"/>
    <col min="932" max="1022" width="9.140625" style="141"/>
    <col min="1023" max="1023" width="0.28515625" style="141" customWidth="1"/>
    <col min="1024" max="1024" width="29.7109375" style="141" customWidth="1"/>
    <col min="1025" max="1025" width="9.5703125" style="141" customWidth="1"/>
    <col min="1026" max="1026" width="10.5703125" style="141" customWidth="1"/>
    <col min="1027" max="1029" width="9.85546875" style="141" customWidth="1"/>
    <col min="1030" max="1030" width="9.140625" style="141" customWidth="1"/>
    <col min="1031" max="1032" width="8.28515625" style="141" customWidth="1"/>
    <col min="1033" max="1033" width="9.140625" style="141" customWidth="1"/>
    <col min="1034" max="1034" width="9.5703125" style="141" customWidth="1"/>
    <col min="1035" max="1035" width="12.7109375" style="141" customWidth="1"/>
    <col min="1036" max="1036" width="11.7109375" style="141" customWidth="1"/>
    <col min="1037" max="1038" width="9.140625" style="141"/>
    <col min="1039" max="1039" width="9.140625" style="141" customWidth="1"/>
    <col min="1040" max="1053" width="9.140625" style="141"/>
    <col min="1054" max="1054" width="0" style="141" hidden="1" customWidth="1"/>
    <col min="1055" max="1057" width="9.140625" style="141"/>
    <col min="1058" max="1058" width="0" style="141" hidden="1" customWidth="1"/>
    <col min="1059" max="1068" width="9.140625" style="141"/>
    <col min="1069" max="1069" width="9" style="141" customWidth="1"/>
    <col min="1070" max="1076" width="9.140625" style="141"/>
    <col min="1077" max="1077" width="9.140625" style="141" customWidth="1"/>
    <col min="1078" max="1078" width="9.140625" style="141"/>
    <col min="1079" max="1079" width="9.140625" style="141" customWidth="1"/>
    <col min="1080" max="1086" width="9.140625" style="141"/>
    <col min="1087" max="1087" width="0" style="141" hidden="1" customWidth="1"/>
    <col min="1088" max="1156" width="9.140625" style="141"/>
    <col min="1157" max="1157" width="0" style="141" hidden="1" customWidth="1"/>
    <col min="1158" max="1172" width="9.140625" style="141"/>
    <col min="1173" max="1173" width="21.42578125" style="141" customWidth="1"/>
    <col min="1174" max="1179" width="9.140625" style="141"/>
    <col min="1180" max="1180" width="22" style="141" customWidth="1"/>
    <col min="1181" max="1186" width="9.140625" style="141"/>
    <col min="1187" max="1187" width="22.5703125" style="141" customWidth="1"/>
    <col min="1188" max="1278" width="9.140625" style="141"/>
    <col min="1279" max="1279" width="0.28515625" style="141" customWidth="1"/>
    <col min="1280" max="1280" width="29.7109375" style="141" customWidth="1"/>
    <col min="1281" max="1281" width="9.5703125" style="141" customWidth="1"/>
    <col min="1282" max="1282" width="10.5703125" style="141" customWidth="1"/>
    <col min="1283" max="1285" width="9.85546875" style="141" customWidth="1"/>
    <col min="1286" max="1286" width="9.140625" style="141" customWidth="1"/>
    <col min="1287" max="1288" width="8.28515625" style="141" customWidth="1"/>
    <col min="1289" max="1289" width="9.140625" style="141" customWidth="1"/>
    <col min="1290" max="1290" width="9.5703125" style="141" customWidth="1"/>
    <col min="1291" max="1291" width="12.7109375" style="141" customWidth="1"/>
    <col min="1292" max="1292" width="11.7109375" style="141" customWidth="1"/>
    <col min="1293" max="1294" width="9.140625" style="141"/>
    <col min="1295" max="1295" width="9.140625" style="141" customWidth="1"/>
    <col min="1296" max="1309" width="9.140625" style="141"/>
    <col min="1310" max="1310" width="0" style="141" hidden="1" customWidth="1"/>
    <col min="1311" max="1313" width="9.140625" style="141"/>
    <col min="1314" max="1314" width="0" style="141" hidden="1" customWidth="1"/>
    <col min="1315" max="1324" width="9.140625" style="141"/>
    <col min="1325" max="1325" width="9" style="141" customWidth="1"/>
    <col min="1326" max="1332" width="9.140625" style="141"/>
    <col min="1333" max="1333" width="9.140625" style="141" customWidth="1"/>
    <col min="1334" max="1334" width="9.140625" style="141"/>
    <col min="1335" max="1335" width="9.140625" style="141" customWidth="1"/>
    <col min="1336" max="1342" width="9.140625" style="141"/>
    <col min="1343" max="1343" width="0" style="141" hidden="1" customWidth="1"/>
    <col min="1344" max="1412" width="9.140625" style="141"/>
    <col min="1413" max="1413" width="0" style="141" hidden="1" customWidth="1"/>
    <col min="1414" max="1428" width="9.140625" style="141"/>
    <col min="1429" max="1429" width="21.42578125" style="141" customWidth="1"/>
    <col min="1430" max="1435" width="9.140625" style="141"/>
    <col min="1436" max="1436" width="22" style="141" customWidth="1"/>
    <col min="1437" max="1442" width="9.140625" style="141"/>
    <col min="1443" max="1443" width="22.5703125" style="141" customWidth="1"/>
    <col min="1444" max="1534" width="9.140625" style="141"/>
    <col min="1535" max="1535" width="0.28515625" style="141" customWidth="1"/>
    <col min="1536" max="1536" width="29.7109375" style="141" customWidth="1"/>
    <col min="1537" max="1537" width="9.5703125" style="141" customWidth="1"/>
    <col min="1538" max="1538" width="10.5703125" style="141" customWidth="1"/>
    <col min="1539" max="1541" width="9.85546875" style="141" customWidth="1"/>
    <col min="1542" max="1542" width="9.140625" style="141" customWidth="1"/>
    <col min="1543" max="1544" width="8.28515625" style="141" customWidth="1"/>
    <col min="1545" max="1545" width="9.140625" style="141" customWidth="1"/>
    <col min="1546" max="1546" width="9.5703125" style="141" customWidth="1"/>
    <col min="1547" max="1547" width="12.7109375" style="141" customWidth="1"/>
    <col min="1548" max="1548" width="11.7109375" style="141" customWidth="1"/>
    <col min="1549" max="1550" width="9.140625" style="141"/>
    <col min="1551" max="1551" width="9.140625" style="141" customWidth="1"/>
    <col min="1552" max="1565" width="9.140625" style="141"/>
    <col min="1566" max="1566" width="0" style="141" hidden="1" customWidth="1"/>
    <col min="1567" max="1569" width="9.140625" style="141"/>
    <col min="1570" max="1570" width="0" style="141" hidden="1" customWidth="1"/>
    <col min="1571" max="1580" width="9.140625" style="141"/>
    <col min="1581" max="1581" width="9" style="141" customWidth="1"/>
    <col min="1582" max="1588" width="9.140625" style="141"/>
    <col min="1589" max="1589" width="9.140625" style="141" customWidth="1"/>
    <col min="1590" max="1590" width="9.140625" style="141"/>
    <col min="1591" max="1591" width="9.140625" style="141" customWidth="1"/>
    <col min="1592" max="1598" width="9.140625" style="141"/>
    <col min="1599" max="1599" width="0" style="141" hidden="1" customWidth="1"/>
    <col min="1600" max="1668" width="9.140625" style="141"/>
    <col min="1669" max="1669" width="0" style="141" hidden="1" customWidth="1"/>
    <col min="1670" max="1684" width="9.140625" style="141"/>
    <col min="1685" max="1685" width="21.42578125" style="141" customWidth="1"/>
    <col min="1686" max="1691" width="9.140625" style="141"/>
    <col min="1692" max="1692" width="22" style="141" customWidth="1"/>
    <col min="1693" max="1698" width="9.140625" style="141"/>
    <col min="1699" max="1699" width="22.5703125" style="141" customWidth="1"/>
    <col min="1700" max="1790" width="9.140625" style="141"/>
    <col min="1791" max="1791" width="0.28515625" style="141" customWidth="1"/>
    <col min="1792" max="1792" width="29.7109375" style="141" customWidth="1"/>
    <col min="1793" max="1793" width="9.5703125" style="141" customWidth="1"/>
    <col min="1794" max="1794" width="10.5703125" style="141" customWidth="1"/>
    <col min="1795" max="1797" width="9.85546875" style="141" customWidth="1"/>
    <col min="1798" max="1798" width="9.140625" style="141" customWidth="1"/>
    <col min="1799" max="1800" width="8.28515625" style="141" customWidth="1"/>
    <col min="1801" max="1801" width="9.140625" style="141" customWidth="1"/>
    <col min="1802" max="1802" width="9.5703125" style="141" customWidth="1"/>
    <col min="1803" max="1803" width="12.7109375" style="141" customWidth="1"/>
    <col min="1804" max="1804" width="11.7109375" style="141" customWidth="1"/>
    <col min="1805" max="1806" width="9.140625" style="141"/>
    <col min="1807" max="1807" width="9.140625" style="141" customWidth="1"/>
    <col min="1808" max="1821" width="9.140625" style="141"/>
    <col min="1822" max="1822" width="0" style="141" hidden="1" customWidth="1"/>
    <col min="1823" max="1825" width="9.140625" style="141"/>
    <col min="1826" max="1826" width="0" style="141" hidden="1" customWidth="1"/>
    <col min="1827" max="1836" width="9.140625" style="141"/>
    <col min="1837" max="1837" width="9" style="141" customWidth="1"/>
    <col min="1838" max="1844" width="9.140625" style="141"/>
    <col min="1845" max="1845" width="9.140625" style="141" customWidth="1"/>
    <col min="1846" max="1846" width="9.140625" style="141"/>
    <col min="1847" max="1847" width="9.140625" style="141" customWidth="1"/>
    <col min="1848" max="1854" width="9.140625" style="141"/>
    <col min="1855" max="1855" width="0" style="141" hidden="1" customWidth="1"/>
    <col min="1856" max="1924" width="9.140625" style="141"/>
    <col min="1925" max="1925" width="0" style="141" hidden="1" customWidth="1"/>
    <col min="1926" max="1940" width="9.140625" style="141"/>
    <col min="1941" max="1941" width="21.42578125" style="141" customWidth="1"/>
    <col min="1942" max="1947" width="9.140625" style="141"/>
    <col min="1948" max="1948" width="22" style="141" customWidth="1"/>
    <col min="1949" max="1954" width="9.140625" style="141"/>
    <col min="1955" max="1955" width="22.5703125" style="141" customWidth="1"/>
    <col min="1956" max="2046" width="9.140625" style="141"/>
    <col min="2047" max="2047" width="0.28515625" style="141" customWidth="1"/>
    <col min="2048" max="2048" width="29.7109375" style="141" customWidth="1"/>
    <col min="2049" max="2049" width="9.5703125" style="141" customWidth="1"/>
    <col min="2050" max="2050" width="10.5703125" style="141" customWidth="1"/>
    <col min="2051" max="2053" width="9.85546875" style="141" customWidth="1"/>
    <col min="2054" max="2054" width="9.140625" style="141" customWidth="1"/>
    <col min="2055" max="2056" width="8.28515625" style="141" customWidth="1"/>
    <col min="2057" max="2057" width="9.140625" style="141" customWidth="1"/>
    <col min="2058" max="2058" width="9.5703125" style="141" customWidth="1"/>
    <col min="2059" max="2059" width="12.7109375" style="141" customWidth="1"/>
    <col min="2060" max="2060" width="11.7109375" style="141" customWidth="1"/>
    <col min="2061" max="2062" width="9.140625" style="141"/>
    <col min="2063" max="2063" width="9.140625" style="141" customWidth="1"/>
    <col min="2064" max="2077" width="9.140625" style="141"/>
    <col min="2078" max="2078" width="0" style="141" hidden="1" customWidth="1"/>
    <col min="2079" max="2081" width="9.140625" style="141"/>
    <col min="2082" max="2082" width="0" style="141" hidden="1" customWidth="1"/>
    <col min="2083" max="2092" width="9.140625" style="141"/>
    <col min="2093" max="2093" width="9" style="141" customWidth="1"/>
    <col min="2094" max="2100" width="9.140625" style="141"/>
    <col min="2101" max="2101" width="9.140625" style="141" customWidth="1"/>
    <col min="2102" max="2102" width="9.140625" style="141"/>
    <col min="2103" max="2103" width="9.140625" style="141" customWidth="1"/>
    <col min="2104" max="2110" width="9.140625" style="141"/>
    <col min="2111" max="2111" width="0" style="141" hidden="1" customWidth="1"/>
    <col min="2112" max="2180" width="9.140625" style="141"/>
    <col min="2181" max="2181" width="0" style="141" hidden="1" customWidth="1"/>
    <col min="2182" max="2196" width="9.140625" style="141"/>
    <col min="2197" max="2197" width="21.42578125" style="141" customWidth="1"/>
    <col min="2198" max="2203" width="9.140625" style="141"/>
    <col min="2204" max="2204" width="22" style="141" customWidth="1"/>
    <col min="2205" max="2210" width="9.140625" style="141"/>
    <col min="2211" max="2211" width="22.5703125" style="141" customWidth="1"/>
    <col min="2212" max="2302" width="9.140625" style="141"/>
    <col min="2303" max="2303" width="0.28515625" style="141" customWidth="1"/>
    <col min="2304" max="2304" width="29.7109375" style="141" customWidth="1"/>
    <col min="2305" max="2305" width="9.5703125" style="141" customWidth="1"/>
    <col min="2306" max="2306" width="10.5703125" style="141" customWidth="1"/>
    <col min="2307" max="2309" width="9.85546875" style="141" customWidth="1"/>
    <col min="2310" max="2310" width="9.140625" style="141" customWidth="1"/>
    <col min="2311" max="2312" width="8.28515625" style="141" customWidth="1"/>
    <col min="2313" max="2313" width="9.140625" style="141" customWidth="1"/>
    <col min="2314" max="2314" width="9.5703125" style="141" customWidth="1"/>
    <col min="2315" max="2315" width="12.7109375" style="141" customWidth="1"/>
    <col min="2316" max="2316" width="11.7109375" style="141" customWidth="1"/>
    <col min="2317" max="2318" width="9.140625" style="141"/>
    <col min="2319" max="2319" width="9.140625" style="141" customWidth="1"/>
    <col min="2320" max="2333" width="9.140625" style="141"/>
    <col min="2334" max="2334" width="0" style="141" hidden="1" customWidth="1"/>
    <col min="2335" max="2337" width="9.140625" style="141"/>
    <col min="2338" max="2338" width="0" style="141" hidden="1" customWidth="1"/>
    <col min="2339" max="2348" width="9.140625" style="141"/>
    <col min="2349" max="2349" width="9" style="141" customWidth="1"/>
    <col min="2350" max="2356" width="9.140625" style="141"/>
    <col min="2357" max="2357" width="9.140625" style="141" customWidth="1"/>
    <col min="2358" max="2358" width="9.140625" style="141"/>
    <col min="2359" max="2359" width="9.140625" style="141" customWidth="1"/>
    <col min="2360" max="2366" width="9.140625" style="141"/>
    <col min="2367" max="2367" width="0" style="141" hidden="1" customWidth="1"/>
    <col min="2368" max="2436" width="9.140625" style="141"/>
    <col min="2437" max="2437" width="0" style="141" hidden="1" customWidth="1"/>
    <col min="2438" max="2452" width="9.140625" style="141"/>
    <col min="2453" max="2453" width="21.42578125" style="141" customWidth="1"/>
    <col min="2454" max="2459" width="9.140625" style="141"/>
    <col min="2460" max="2460" width="22" style="141" customWidth="1"/>
    <col min="2461" max="2466" width="9.140625" style="141"/>
    <col min="2467" max="2467" width="22.5703125" style="141" customWidth="1"/>
    <col min="2468" max="2558" width="9.140625" style="141"/>
    <col min="2559" max="2559" width="0.28515625" style="141" customWidth="1"/>
    <col min="2560" max="2560" width="29.7109375" style="141" customWidth="1"/>
    <col min="2561" max="2561" width="9.5703125" style="141" customWidth="1"/>
    <col min="2562" max="2562" width="10.5703125" style="141" customWidth="1"/>
    <col min="2563" max="2565" width="9.85546875" style="141" customWidth="1"/>
    <col min="2566" max="2566" width="9.140625" style="141" customWidth="1"/>
    <col min="2567" max="2568" width="8.28515625" style="141" customWidth="1"/>
    <col min="2569" max="2569" width="9.140625" style="141" customWidth="1"/>
    <col min="2570" max="2570" width="9.5703125" style="141" customWidth="1"/>
    <col min="2571" max="2571" width="12.7109375" style="141" customWidth="1"/>
    <col min="2572" max="2572" width="11.7109375" style="141" customWidth="1"/>
    <col min="2573" max="2574" width="9.140625" style="141"/>
    <col min="2575" max="2575" width="9.140625" style="141" customWidth="1"/>
    <col min="2576" max="2589" width="9.140625" style="141"/>
    <col min="2590" max="2590" width="0" style="141" hidden="1" customWidth="1"/>
    <col min="2591" max="2593" width="9.140625" style="141"/>
    <col min="2594" max="2594" width="0" style="141" hidden="1" customWidth="1"/>
    <col min="2595" max="2604" width="9.140625" style="141"/>
    <col min="2605" max="2605" width="9" style="141" customWidth="1"/>
    <col min="2606" max="2612" width="9.140625" style="141"/>
    <col min="2613" max="2613" width="9.140625" style="141" customWidth="1"/>
    <col min="2614" max="2614" width="9.140625" style="141"/>
    <col min="2615" max="2615" width="9.140625" style="141" customWidth="1"/>
    <col min="2616" max="2622" width="9.140625" style="141"/>
    <col min="2623" max="2623" width="0" style="141" hidden="1" customWidth="1"/>
    <col min="2624" max="2692" width="9.140625" style="141"/>
    <col min="2693" max="2693" width="0" style="141" hidden="1" customWidth="1"/>
    <col min="2694" max="2708" width="9.140625" style="141"/>
    <col min="2709" max="2709" width="21.42578125" style="141" customWidth="1"/>
    <col min="2710" max="2715" width="9.140625" style="141"/>
    <col min="2716" max="2716" width="22" style="141" customWidth="1"/>
    <col min="2717" max="2722" width="9.140625" style="141"/>
    <col min="2723" max="2723" width="22.5703125" style="141" customWidth="1"/>
    <col min="2724" max="2814" width="9.140625" style="141"/>
    <col min="2815" max="2815" width="0.28515625" style="141" customWidth="1"/>
    <col min="2816" max="2816" width="29.7109375" style="141" customWidth="1"/>
    <col min="2817" max="2817" width="9.5703125" style="141" customWidth="1"/>
    <col min="2818" max="2818" width="10.5703125" style="141" customWidth="1"/>
    <col min="2819" max="2821" width="9.85546875" style="141" customWidth="1"/>
    <col min="2822" max="2822" width="9.140625" style="141" customWidth="1"/>
    <col min="2823" max="2824" width="8.28515625" style="141" customWidth="1"/>
    <col min="2825" max="2825" width="9.140625" style="141" customWidth="1"/>
    <col min="2826" max="2826" width="9.5703125" style="141" customWidth="1"/>
    <col min="2827" max="2827" width="12.7109375" style="141" customWidth="1"/>
    <col min="2828" max="2828" width="11.7109375" style="141" customWidth="1"/>
    <col min="2829" max="2830" width="9.140625" style="141"/>
    <col min="2831" max="2831" width="9.140625" style="141" customWidth="1"/>
    <col min="2832" max="2845" width="9.140625" style="141"/>
    <col min="2846" max="2846" width="0" style="141" hidden="1" customWidth="1"/>
    <col min="2847" max="2849" width="9.140625" style="141"/>
    <col min="2850" max="2850" width="0" style="141" hidden="1" customWidth="1"/>
    <col min="2851" max="2860" width="9.140625" style="141"/>
    <col min="2861" max="2861" width="9" style="141" customWidth="1"/>
    <col min="2862" max="2868" width="9.140625" style="141"/>
    <col min="2869" max="2869" width="9.140625" style="141" customWidth="1"/>
    <col min="2870" max="2870" width="9.140625" style="141"/>
    <col min="2871" max="2871" width="9.140625" style="141" customWidth="1"/>
    <col min="2872" max="2878" width="9.140625" style="141"/>
    <col min="2879" max="2879" width="0" style="141" hidden="1" customWidth="1"/>
    <col min="2880" max="2948" width="9.140625" style="141"/>
    <col min="2949" max="2949" width="0" style="141" hidden="1" customWidth="1"/>
    <col min="2950" max="2964" width="9.140625" style="141"/>
    <col min="2965" max="2965" width="21.42578125" style="141" customWidth="1"/>
    <col min="2966" max="2971" width="9.140625" style="141"/>
    <col min="2972" max="2972" width="22" style="141" customWidth="1"/>
    <col min="2973" max="2978" width="9.140625" style="141"/>
    <col min="2979" max="2979" width="22.5703125" style="141" customWidth="1"/>
    <col min="2980" max="3070" width="9.140625" style="141"/>
    <col min="3071" max="3071" width="0.28515625" style="141" customWidth="1"/>
    <col min="3072" max="3072" width="29.7109375" style="141" customWidth="1"/>
    <col min="3073" max="3073" width="9.5703125" style="141" customWidth="1"/>
    <col min="3074" max="3074" width="10.5703125" style="141" customWidth="1"/>
    <col min="3075" max="3077" width="9.85546875" style="141" customWidth="1"/>
    <col min="3078" max="3078" width="9.140625" style="141" customWidth="1"/>
    <col min="3079" max="3080" width="8.28515625" style="141" customWidth="1"/>
    <col min="3081" max="3081" width="9.140625" style="141" customWidth="1"/>
    <col min="3082" max="3082" width="9.5703125" style="141" customWidth="1"/>
    <col min="3083" max="3083" width="12.7109375" style="141" customWidth="1"/>
    <col min="3084" max="3084" width="11.7109375" style="141" customWidth="1"/>
    <col min="3085" max="3086" width="9.140625" style="141"/>
    <col min="3087" max="3087" width="9.140625" style="141" customWidth="1"/>
    <col min="3088" max="3101" width="9.140625" style="141"/>
    <col min="3102" max="3102" width="0" style="141" hidden="1" customWidth="1"/>
    <col min="3103" max="3105" width="9.140625" style="141"/>
    <col min="3106" max="3106" width="0" style="141" hidden="1" customWidth="1"/>
    <col min="3107" max="3116" width="9.140625" style="141"/>
    <col min="3117" max="3117" width="9" style="141" customWidth="1"/>
    <col min="3118" max="3124" width="9.140625" style="141"/>
    <col min="3125" max="3125" width="9.140625" style="141" customWidth="1"/>
    <col min="3126" max="3126" width="9.140625" style="141"/>
    <col min="3127" max="3127" width="9.140625" style="141" customWidth="1"/>
    <col min="3128" max="3134" width="9.140625" style="141"/>
    <col min="3135" max="3135" width="0" style="141" hidden="1" customWidth="1"/>
    <col min="3136" max="3204" width="9.140625" style="141"/>
    <col min="3205" max="3205" width="0" style="141" hidden="1" customWidth="1"/>
    <col min="3206" max="3220" width="9.140625" style="141"/>
    <col min="3221" max="3221" width="21.42578125" style="141" customWidth="1"/>
    <col min="3222" max="3227" width="9.140625" style="141"/>
    <col min="3228" max="3228" width="22" style="141" customWidth="1"/>
    <col min="3229" max="3234" width="9.140625" style="141"/>
    <col min="3235" max="3235" width="22.5703125" style="141" customWidth="1"/>
    <col min="3236" max="3326" width="9.140625" style="141"/>
    <col min="3327" max="3327" width="0.28515625" style="141" customWidth="1"/>
    <col min="3328" max="3328" width="29.7109375" style="141" customWidth="1"/>
    <col min="3329" max="3329" width="9.5703125" style="141" customWidth="1"/>
    <col min="3330" max="3330" width="10.5703125" style="141" customWidth="1"/>
    <col min="3331" max="3333" width="9.85546875" style="141" customWidth="1"/>
    <col min="3334" max="3334" width="9.140625" style="141" customWidth="1"/>
    <col min="3335" max="3336" width="8.28515625" style="141" customWidth="1"/>
    <col min="3337" max="3337" width="9.140625" style="141" customWidth="1"/>
    <col min="3338" max="3338" width="9.5703125" style="141" customWidth="1"/>
    <col min="3339" max="3339" width="12.7109375" style="141" customWidth="1"/>
    <col min="3340" max="3340" width="11.7109375" style="141" customWidth="1"/>
    <col min="3341" max="3342" width="9.140625" style="141"/>
    <col min="3343" max="3343" width="9.140625" style="141" customWidth="1"/>
    <col min="3344" max="3357" width="9.140625" style="141"/>
    <col min="3358" max="3358" width="0" style="141" hidden="1" customWidth="1"/>
    <col min="3359" max="3361" width="9.140625" style="141"/>
    <col min="3362" max="3362" width="0" style="141" hidden="1" customWidth="1"/>
    <col min="3363" max="3372" width="9.140625" style="141"/>
    <col min="3373" max="3373" width="9" style="141" customWidth="1"/>
    <col min="3374" max="3380" width="9.140625" style="141"/>
    <col min="3381" max="3381" width="9.140625" style="141" customWidth="1"/>
    <col min="3382" max="3382" width="9.140625" style="141"/>
    <col min="3383" max="3383" width="9.140625" style="141" customWidth="1"/>
    <col min="3384" max="3390" width="9.140625" style="141"/>
    <col min="3391" max="3391" width="0" style="141" hidden="1" customWidth="1"/>
    <col min="3392" max="3460" width="9.140625" style="141"/>
    <col min="3461" max="3461" width="0" style="141" hidden="1" customWidth="1"/>
    <col min="3462" max="3476" width="9.140625" style="141"/>
    <col min="3477" max="3477" width="21.42578125" style="141" customWidth="1"/>
    <col min="3478" max="3483" width="9.140625" style="141"/>
    <col min="3484" max="3484" width="22" style="141" customWidth="1"/>
    <col min="3485" max="3490" width="9.140625" style="141"/>
    <col min="3491" max="3491" width="22.5703125" style="141" customWidth="1"/>
    <col min="3492" max="3582" width="9.140625" style="141"/>
    <col min="3583" max="3583" width="0.28515625" style="141" customWidth="1"/>
    <col min="3584" max="3584" width="29.7109375" style="141" customWidth="1"/>
    <col min="3585" max="3585" width="9.5703125" style="141" customWidth="1"/>
    <col min="3586" max="3586" width="10.5703125" style="141" customWidth="1"/>
    <col min="3587" max="3589" width="9.85546875" style="141" customWidth="1"/>
    <col min="3590" max="3590" width="9.140625" style="141" customWidth="1"/>
    <col min="3591" max="3592" width="8.28515625" style="141" customWidth="1"/>
    <col min="3593" max="3593" width="9.140625" style="141" customWidth="1"/>
    <col min="3594" max="3594" width="9.5703125" style="141" customWidth="1"/>
    <col min="3595" max="3595" width="12.7109375" style="141" customWidth="1"/>
    <col min="3596" max="3596" width="11.7109375" style="141" customWidth="1"/>
    <col min="3597" max="3598" width="9.140625" style="141"/>
    <col min="3599" max="3599" width="9.140625" style="141" customWidth="1"/>
    <col min="3600" max="3613" width="9.140625" style="141"/>
    <col min="3614" max="3614" width="0" style="141" hidden="1" customWidth="1"/>
    <col min="3615" max="3617" width="9.140625" style="141"/>
    <col min="3618" max="3618" width="0" style="141" hidden="1" customWidth="1"/>
    <col min="3619" max="3628" width="9.140625" style="141"/>
    <col min="3629" max="3629" width="9" style="141" customWidth="1"/>
    <col min="3630" max="3636" width="9.140625" style="141"/>
    <col min="3637" max="3637" width="9.140625" style="141" customWidth="1"/>
    <col min="3638" max="3638" width="9.140625" style="141"/>
    <col min="3639" max="3639" width="9.140625" style="141" customWidth="1"/>
    <col min="3640" max="3646" width="9.140625" style="141"/>
    <col min="3647" max="3647" width="0" style="141" hidden="1" customWidth="1"/>
    <col min="3648" max="3716" width="9.140625" style="141"/>
    <col min="3717" max="3717" width="0" style="141" hidden="1" customWidth="1"/>
    <col min="3718" max="3732" width="9.140625" style="141"/>
    <col min="3733" max="3733" width="21.42578125" style="141" customWidth="1"/>
    <col min="3734" max="3739" width="9.140625" style="141"/>
    <col min="3740" max="3740" width="22" style="141" customWidth="1"/>
    <col min="3741" max="3746" width="9.140625" style="141"/>
    <col min="3747" max="3747" width="22.5703125" style="141" customWidth="1"/>
    <col min="3748" max="3838" width="9.140625" style="141"/>
    <col min="3839" max="3839" width="0.28515625" style="141" customWidth="1"/>
    <col min="3840" max="3840" width="29.7109375" style="141" customWidth="1"/>
    <col min="3841" max="3841" width="9.5703125" style="141" customWidth="1"/>
    <col min="3842" max="3842" width="10.5703125" style="141" customWidth="1"/>
    <col min="3843" max="3845" width="9.85546875" style="141" customWidth="1"/>
    <col min="3846" max="3846" width="9.140625" style="141" customWidth="1"/>
    <col min="3847" max="3848" width="8.28515625" style="141" customWidth="1"/>
    <col min="3849" max="3849" width="9.140625" style="141" customWidth="1"/>
    <col min="3850" max="3850" width="9.5703125" style="141" customWidth="1"/>
    <col min="3851" max="3851" width="12.7109375" style="141" customWidth="1"/>
    <col min="3852" max="3852" width="11.7109375" style="141" customWidth="1"/>
    <col min="3853" max="3854" width="9.140625" style="141"/>
    <col min="3855" max="3855" width="9.140625" style="141" customWidth="1"/>
    <col min="3856" max="3869" width="9.140625" style="141"/>
    <col min="3870" max="3870" width="0" style="141" hidden="1" customWidth="1"/>
    <col min="3871" max="3873" width="9.140625" style="141"/>
    <col min="3874" max="3874" width="0" style="141" hidden="1" customWidth="1"/>
    <col min="3875" max="3884" width="9.140625" style="141"/>
    <col min="3885" max="3885" width="9" style="141" customWidth="1"/>
    <col min="3886" max="3892" width="9.140625" style="141"/>
    <col min="3893" max="3893" width="9.140625" style="141" customWidth="1"/>
    <col min="3894" max="3894" width="9.140625" style="141"/>
    <col min="3895" max="3895" width="9.140625" style="141" customWidth="1"/>
    <col min="3896" max="3902" width="9.140625" style="141"/>
    <col min="3903" max="3903" width="0" style="141" hidden="1" customWidth="1"/>
    <col min="3904" max="3972" width="9.140625" style="141"/>
    <col min="3973" max="3973" width="0" style="141" hidden="1" customWidth="1"/>
    <col min="3974" max="3988" width="9.140625" style="141"/>
    <col min="3989" max="3989" width="21.42578125" style="141" customWidth="1"/>
    <col min="3990" max="3995" width="9.140625" style="141"/>
    <col min="3996" max="3996" width="22" style="141" customWidth="1"/>
    <col min="3997" max="4002" width="9.140625" style="141"/>
    <col min="4003" max="4003" width="22.5703125" style="141" customWidth="1"/>
    <col min="4004" max="4094" width="9.140625" style="141"/>
    <col min="4095" max="4095" width="0.28515625" style="141" customWidth="1"/>
    <col min="4096" max="4096" width="29.7109375" style="141" customWidth="1"/>
    <col min="4097" max="4097" width="9.5703125" style="141" customWidth="1"/>
    <col min="4098" max="4098" width="10.5703125" style="141" customWidth="1"/>
    <col min="4099" max="4101" width="9.85546875" style="141" customWidth="1"/>
    <col min="4102" max="4102" width="9.140625" style="141" customWidth="1"/>
    <col min="4103" max="4104" width="8.28515625" style="141" customWidth="1"/>
    <col min="4105" max="4105" width="9.140625" style="141" customWidth="1"/>
    <col min="4106" max="4106" width="9.5703125" style="141" customWidth="1"/>
    <col min="4107" max="4107" width="12.7109375" style="141" customWidth="1"/>
    <col min="4108" max="4108" width="11.7109375" style="141" customWidth="1"/>
    <col min="4109" max="4110" width="9.140625" style="141"/>
    <col min="4111" max="4111" width="9.140625" style="141" customWidth="1"/>
    <col min="4112" max="4125" width="9.140625" style="141"/>
    <col min="4126" max="4126" width="0" style="141" hidden="1" customWidth="1"/>
    <col min="4127" max="4129" width="9.140625" style="141"/>
    <col min="4130" max="4130" width="0" style="141" hidden="1" customWidth="1"/>
    <col min="4131" max="4140" width="9.140625" style="141"/>
    <col min="4141" max="4141" width="9" style="141" customWidth="1"/>
    <col min="4142" max="4148" width="9.140625" style="141"/>
    <col min="4149" max="4149" width="9.140625" style="141" customWidth="1"/>
    <col min="4150" max="4150" width="9.140625" style="141"/>
    <col min="4151" max="4151" width="9.140625" style="141" customWidth="1"/>
    <col min="4152" max="4158" width="9.140625" style="141"/>
    <col min="4159" max="4159" width="0" style="141" hidden="1" customWidth="1"/>
    <col min="4160" max="4228" width="9.140625" style="141"/>
    <col min="4229" max="4229" width="0" style="141" hidden="1" customWidth="1"/>
    <col min="4230" max="4244" width="9.140625" style="141"/>
    <col min="4245" max="4245" width="21.42578125" style="141" customWidth="1"/>
    <col min="4246" max="4251" width="9.140625" style="141"/>
    <col min="4252" max="4252" width="22" style="141" customWidth="1"/>
    <col min="4253" max="4258" width="9.140625" style="141"/>
    <col min="4259" max="4259" width="22.5703125" style="141" customWidth="1"/>
    <col min="4260" max="4350" width="9.140625" style="141"/>
    <col min="4351" max="4351" width="0.28515625" style="141" customWidth="1"/>
    <col min="4352" max="4352" width="29.7109375" style="141" customWidth="1"/>
    <col min="4353" max="4353" width="9.5703125" style="141" customWidth="1"/>
    <col min="4354" max="4354" width="10.5703125" style="141" customWidth="1"/>
    <col min="4355" max="4357" width="9.85546875" style="141" customWidth="1"/>
    <col min="4358" max="4358" width="9.140625" style="141" customWidth="1"/>
    <col min="4359" max="4360" width="8.28515625" style="141" customWidth="1"/>
    <col min="4361" max="4361" width="9.140625" style="141" customWidth="1"/>
    <col min="4362" max="4362" width="9.5703125" style="141" customWidth="1"/>
    <col min="4363" max="4363" width="12.7109375" style="141" customWidth="1"/>
    <col min="4364" max="4364" width="11.7109375" style="141" customWidth="1"/>
    <col min="4365" max="4366" width="9.140625" style="141"/>
    <col min="4367" max="4367" width="9.140625" style="141" customWidth="1"/>
    <col min="4368" max="4381" width="9.140625" style="141"/>
    <col min="4382" max="4382" width="0" style="141" hidden="1" customWidth="1"/>
    <col min="4383" max="4385" width="9.140625" style="141"/>
    <col min="4386" max="4386" width="0" style="141" hidden="1" customWidth="1"/>
    <col min="4387" max="4396" width="9.140625" style="141"/>
    <col min="4397" max="4397" width="9" style="141" customWidth="1"/>
    <col min="4398" max="4404" width="9.140625" style="141"/>
    <col min="4405" max="4405" width="9.140625" style="141" customWidth="1"/>
    <col min="4406" max="4406" width="9.140625" style="141"/>
    <col min="4407" max="4407" width="9.140625" style="141" customWidth="1"/>
    <col min="4408" max="4414" width="9.140625" style="141"/>
    <col min="4415" max="4415" width="0" style="141" hidden="1" customWidth="1"/>
    <col min="4416" max="4484" width="9.140625" style="141"/>
    <col min="4485" max="4485" width="0" style="141" hidden="1" customWidth="1"/>
    <col min="4486" max="4500" width="9.140625" style="141"/>
    <col min="4501" max="4501" width="21.42578125" style="141" customWidth="1"/>
    <col min="4502" max="4507" width="9.140625" style="141"/>
    <col min="4508" max="4508" width="22" style="141" customWidth="1"/>
    <col min="4509" max="4514" width="9.140625" style="141"/>
    <col min="4515" max="4515" width="22.5703125" style="141" customWidth="1"/>
    <col min="4516" max="4606" width="9.140625" style="141"/>
    <col min="4607" max="4607" width="0.28515625" style="141" customWidth="1"/>
    <col min="4608" max="4608" width="29.7109375" style="141" customWidth="1"/>
    <col min="4609" max="4609" width="9.5703125" style="141" customWidth="1"/>
    <col min="4610" max="4610" width="10.5703125" style="141" customWidth="1"/>
    <col min="4611" max="4613" width="9.85546875" style="141" customWidth="1"/>
    <col min="4614" max="4614" width="9.140625" style="141" customWidth="1"/>
    <col min="4615" max="4616" width="8.28515625" style="141" customWidth="1"/>
    <col min="4617" max="4617" width="9.140625" style="141" customWidth="1"/>
    <col min="4618" max="4618" width="9.5703125" style="141" customWidth="1"/>
    <col min="4619" max="4619" width="12.7109375" style="141" customWidth="1"/>
    <col min="4620" max="4620" width="11.7109375" style="141" customWidth="1"/>
    <col min="4621" max="4622" width="9.140625" style="141"/>
    <col min="4623" max="4623" width="9.140625" style="141" customWidth="1"/>
    <col min="4624" max="4637" width="9.140625" style="141"/>
    <col min="4638" max="4638" width="0" style="141" hidden="1" customWidth="1"/>
    <col min="4639" max="4641" width="9.140625" style="141"/>
    <col min="4642" max="4642" width="0" style="141" hidden="1" customWidth="1"/>
    <col min="4643" max="4652" width="9.140625" style="141"/>
    <col min="4653" max="4653" width="9" style="141" customWidth="1"/>
    <col min="4654" max="4660" width="9.140625" style="141"/>
    <col min="4661" max="4661" width="9.140625" style="141" customWidth="1"/>
    <col min="4662" max="4662" width="9.140625" style="141"/>
    <col min="4663" max="4663" width="9.140625" style="141" customWidth="1"/>
    <col min="4664" max="4670" width="9.140625" style="141"/>
    <col min="4671" max="4671" width="0" style="141" hidden="1" customWidth="1"/>
    <col min="4672" max="4740" width="9.140625" style="141"/>
    <col min="4741" max="4741" width="0" style="141" hidden="1" customWidth="1"/>
    <col min="4742" max="4756" width="9.140625" style="141"/>
    <col min="4757" max="4757" width="21.42578125" style="141" customWidth="1"/>
    <col min="4758" max="4763" width="9.140625" style="141"/>
    <col min="4764" max="4764" width="22" style="141" customWidth="1"/>
    <col min="4765" max="4770" width="9.140625" style="141"/>
    <col min="4771" max="4771" width="22.5703125" style="141" customWidth="1"/>
    <col min="4772" max="4862" width="9.140625" style="141"/>
    <col min="4863" max="4863" width="0.28515625" style="141" customWidth="1"/>
    <col min="4864" max="4864" width="29.7109375" style="141" customWidth="1"/>
    <col min="4865" max="4865" width="9.5703125" style="141" customWidth="1"/>
    <col min="4866" max="4866" width="10.5703125" style="141" customWidth="1"/>
    <col min="4867" max="4869" width="9.85546875" style="141" customWidth="1"/>
    <col min="4870" max="4870" width="9.140625" style="141" customWidth="1"/>
    <col min="4871" max="4872" width="8.28515625" style="141" customWidth="1"/>
    <col min="4873" max="4873" width="9.140625" style="141" customWidth="1"/>
    <col min="4874" max="4874" width="9.5703125" style="141" customWidth="1"/>
    <col min="4875" max="4875" width="12.7109375" style="141" customWidth="1"/>
    <col min="4876" max="4876" width="11.7109375" style="141" customWidth="1"/>
    <col min="4877" max="4878" width="9.140625" style="141"/>
    <col min="4879" max="4879" width="9.140625" style="141" customWidth="1"/>
    <col min="4880" max="4893" width="9.140625" style="141"/>
    <col min="4894" max="4894" width="0" style="141" hidden="1" customWidth="1"/>
    <col min="4895" max="4897" width="9.140625" style="141"/>
    <col min="4898" max="4898" width="0" style="141" hidden="1" customWidth="1"/>
    <col min="4899" max="4908" width="9.140625" style="141"/>
    <col min="4909" max="4909" width="9" style="141" customWidth="1"/>
    <col min="4910" max="4916" width="9.140625" style="141"/>
    <col min="4917" max="4917" width="9.140625" style="141" customWidth="1"/>
    <col min="4918" max="4918" width="9.140625" style="141"/>
    <col min="4919" max="4919" width="9.140625" style="141" customWidth="1"/>
    <col min="4920" max="4926" width="9.140625" style="141"/>
    <col min="4927" max="4927" width="0" style="141" hidden="1" customWidth="1"/>
    <col min="4928" max="4996" width="9.140625" style="141"/>
    <col min="4997" max="4997" width="0" style="141" hidden="1" customWidth="1"/>
    <col min="4998" max="5012" width="9.140625" style="141"/>
    <col min="5013" max="5013" width="21.42578125" style="141" customWidth="1"/>
    <col min="5014" max="5019" width="9.140625" style="141"/>
    <col min="5020" max="5020" width="22" style="141" customWidth="1"/>
    <col min="5021" max="5026" width="9.140625" style="141"/>
    <col min="5027" max="5027" width="22.5703125" style="141" customWidth="1"/>
    <col min="5028" max="5118" width="9.140625" style="141"/>
    <col min="5119" max="5119" width="0.28515625" style="141" customWidth="1"/>
    <col min="5120" max="5120" width="29.7109375" style="141" customWidth="1"/>
    <col min="5121" max="5121" width="9.5703125" style="141" customWidth="1"/>
    <col min="5122" max="5122" width="10.5703125" style="141" customWidth="1"/>
    <col min="5123" max="5125" width="9.85546875" style="141" customWidth="1"/>
    <col min="5126" max="5126" width="9.140625" style="141" customWidth="1"/>
    <col min="5127" max="5128" width="8.28515625" style="141" customWidth="1"/>
    <col min="5129" max="5129" width="9.140625" style="141" customWidth="1"/>
    <col min="5130" max="5130" width="9.5703125" style="141" customWidth="1"/>
    <col min="5131" max="5131" width="12.7109375" style="141" customWidth="1"/>
    <col min="5132" max="5132" width="11.7109375" style="141" customWidth="1"/>
    <col min="5133" max="5134" width="9.140625" style="141"/>
    <col min="5135" max="5135" width="9.140625" style="141" customWidth="1"/>
    <col min="5136" max="5149" width="9.140625" style="141"/>
    <col min="5150" max="5150" width="0" style="141" hidden="1" customWidth="1"/>
    <col min="5151" max="5153" width="9.140625" style="141"/>
    <col min="5154" max="5154" width="0" style="141" hidden="1" customWidth="1"/>
    <col min="5155" max="5164" width="9.140625" style="141"/>
    <col min="5165" max="5165" width="9" style="141" customWidth="1"/>
    <col min="5166" max="5172" width="9.140625" style="141"/>
    <col min="5173" max="5173" width="9.140625" style="141" customWidth="1"/>
    <col min="5174" max="5174" width="9.140625" style="141"/>
    <col min="5175" max="5175" width="9.140625" style="141" customWidth="1"/>
    <col min="5176" max="5182" width="9.140625" style="141"/>
    <col min="5183" max="5183" width="0" style="141" hidden="1" customWidth="1"/>
    <col min="5184" max="5252" width="9.140625" style="141"/>
    <col min="5253" max="5253" width="0" style="141" hidden="1" customWidth="1"/>
    <col min="5254" max="5268" width="9.140625" style="141"/>
    <col min="5269" max="5269" width="21.42578125" style="141" customWidth="1"/>
    <col min="5270" max="5275" width="9.140625" style="141"/>
    <col min="5276" max="5276" width="22" style="141" customWidth="1"/>
    <col min="5277" max="5282" width="9.140625" style="141"/>
    <col min="5283" max="5283" width="22.5703125" style="141" customWidth="1"/>
    <col min="5284" max="5374" width="9.140625" style="141"/>
    <col min="5375" max="5375" width="0.28515625" style="141" customWidth="1"/>
    <col min="5376" max="5376" width="29.7109375" style="141" customWidth="1"/>
    <col min="5377" max="5377" width="9.5703125" style="141" customWidth="1"/>
    <col min="5378" max="5378" width="10.5703125" style="141" customWidth="1"/>
    <col min="5379" max="5381" width="9.85546875" style="141" customWidth="1"/>
    <col min="5382" max="5382" width="9.140625" style="141" customWidth="1"/>
    <col min="5383" max="5384" width="8.28515625" style="141" customWidth="1"/>
    <col min="5385" max="5385" width="9.140625" style="141" customWidth="1"/>
    <col min="5386" max="5386" width="9.5703125" style="141" customWidth="1"/>
    <col min="5387" max="5387" width="12.7109375" style="141" customWidth="1"/>
    <col min="5388" max="5388" width="11.7109375" style="141" customWidth="1"/>
    <col min="5389" max="5390" width="9.140625" style="141"/>
    <col min="5391" max="5391" width="9.140625" style="141" customWidth="1"/>
    <col min="5392" max="5405" width="9.140625" style="141"/>
    <col min="5406" max="5406" width="0" style="141" hidden="1" customWidth="1"/>
    <col min="5407" max="5409" width="9.140625" style="141"/>
    <col min="5410" max="5410" width="0" style="141" hidden="1" customWidth="1"/>
    <col min="5411" max="5420" width="9.140625" style="141"/>
    <col min="5421" max="5421" width="9" style="141" customWidth="1"/>
    <col min="5422" max="5428" width="9.140625" style="141"/>
    <col min="5429" max="5429" width="9.140625" style="141" customWidth="1"/>
    <col min="5430" max="5430" width="9.140625" style="141"/>
    <col min="5431" max="5431" width="9.140625" style="141" customWidth="1"/>
    <col min="5432" max="5438" width="9.140625" style="141"/>
    <col min="5439" max="5439" width="0" style="141" hidden="1" customWidth="1"/>
    <col min="5440" max="5508" width="9.140625" style="141"/>
    <col min="5509" max="5509" width="0" style="141" hidden="1" customWidth="1"/>
    <col min="5510" max="5524" width="9.140625" style="141"/>
    <col min="5525" max="5525" width="21.42578125" style="141" customWidth="1"/>
    <col min="5526" max="5531" width="9.140625" style="141"/>
    <col min="5532" max="5532" width="22" style="141" customWidth="1"/>
    <col min="5533" max="5538" width="9.140625" style="141"/>
    <col min="5539" max="5539" width="22.5703125" style="141" customWidth="1"/>
    <col min="5540" max="5630" width="9.140625" style="141"/>
    <col min="5631" max="5631" width="0.28515625" style="141" customWidth="1"/>
    <col min="5632" max="5632" width="29.7109375" style="141" customWidth="1"/>
    <col min="5633" max="5633" width="9.5703125" style="141" customWidth="1"/>
    <col min="5634" max="5634" width="10.5703125" style="141" customWidth="1"/>
    <col min="5635" max="5637" width="9.85546875" style="141" customWidth="1"/>
    <col min="5638" max="5638" width="9.140625" style="141" customWidth="1"/>
    <col min="5639" max="5640" width="8.28515625" style="141" customWidth="1"/>
    <col min="5641" max="5641" width="9.140625" style="141" customWidth="1"/>
    <col min="5642" max="5642" width="9.5703125" style="141" customWidth="1"/>
    <col min="5643" max="5643" width="12.7109375" style="141" customWidth="1"/>
    <col min="5644" max="5644" width="11.7109375" style="141" customWidth="1"/>
    <col min="5645" max="5646" width="9.140625" style="141"/>
    <col min="5647" max="5647" width="9.140625" style="141" customWidth="1"/>
    <col min="5648" max="5661" width="9.140625" style="141"/>
    <col min="5662" max="5662" width="0" style="141" hidden="1" customWidth="1"/>
    <col min="5663" max="5665" width="9.140625" style="141"/>
    <col min="5666" max="5666" width="0" style="141" hidden="1" customWidth="1"/>
    <col min="5667" max="5676" width="9.140625" style="141"/>
    <col min="5677" max="5677" width="9" style="141" customWidth="1"/>
    <col min="5678" max="5684" width="9.140625" style="141"/>
    <col min="5685" max="5685" width="9.140625" style="141" customWidth="1"/>
    <col min="5686" max="5686" width="9.140625" style="141"/>
    <col min="5687" max="5687" width="9.140625" style="141" customWidth="1"/>
    <col min="5688" max="5694" width="9.140625" style="141"/>
    <col min="5695" max="5695" width="0" style="141" hidden="1" customWidth="1"/>
    <col min="5696" max="5764" width="9.140625" style="141"/>
    <col min="5765" max="5765" width="0" style="141" hidden="1" customWidth="1"/>
    <col min="5766" max="5780" width="9.140625" style="141"/>
    <col min="5781" max="5781" width="21.42578125" style="141" customWidth="1"/>
    <col min="5782" max="5787" width="9.140625" style="141"/>
    <col min="5788" max="5788" width="22" style="141" customWidth="1"/>
    <col min="5789" max="5794" width="9.140625" style="141"/>
    <col min="5795" max="5795" width="22.5703125" style="141" customWidth="1"/>
    <col min="5796" max="5886" width="9.140625" style="141"/>
    <col min="5887" max="5887" width="0.28515625" style="141" customWidth="1"/>
    <col min="5888" max="5888" width="29.7109375" style="141" customWidth="1"/>
    <col min="5889" max="5889" width="9.5703125" style="141" customWidth="1"/>
    <col min="5890" max="5890" width="10.5703125" style="141" customWidth="1"/>
    <col min="5891" max="5893" width="9.85546875" style="141" customWidth="1"/>
    <col min="5894" max="5894" width="9.140625" style="141" customWidth="1"/>
    <col min="5895" max="5896" width="8.28515625" style="141" customWidth="1"/>
    <col min="5897" max="5897" width="9.140625" style="141" customWidth="1"/>
    <col min="5898" max="5898" width="9.5703125" style="141" customWidth="1"/>
    <col min="5899" max="5899" width="12.7109375" style="141" customWidth="1"/>
    <col min="5900" max="5900" width="11.7109375" style="141" customWidth="1"/>
    <col min="5901" max="5902" width="9.140625" style="141"/>
    <col min="5903" max="5903" width="9.140625" style="141" customWidth="1"/>
    <col min="5904" max="5917" width="9.140625" style="141"/>
    <col min="5918" max="5918" width="0" style="141" hidden="1" customWidth="1"/>
    <col min="5919" max="5921" width="9.140625" style="141"/>
    <col min="5922" max="5922" width="0" style="141" hidden="1" customWidth="1"/>
    <col min="5923" max="5932" width="9.140625" style="141"/>
    <col min="5933" max="5933" width="9" style="141" customWidth="1"/>
    <col min="5934" max="5940" width="9.140625" style="141"/>
    <col min="5941" max="5941" width="9.140625" style="141" customWidth="1"/>
    <col min="5942" max="5942" width="9.140625" style="141"/>
    <col min="5943" max="5943" width="9.140625" style="141" customWidth="1"/>
    <col min="5944" max="5950" width="9.140625" style="141"/>
    <col min="5951" max="5951" width="0" style="141" hidden="1" customWidth="1"/>
    <col min="5952" max="6020" width="9.140625" style="141"/>
    <col min="6021" max="6021" width="0" style="141" hidden="1" customWidth="1"/>
    <col min="6022" max="6036" width="9.140625" style="141"/>
    <col min="6037" max="6037" width="21.42578125" style="141" customWidth="1"/>
    <col min="6038" max="6043" width="9.140625" style="141"/>
    <col min="6044" max="6044" width="22" style="141" customWidth="1"/>
    <col min="6045" max="6050" width="9.140625" style="141"/>
    <col min="6051" max="6051" width="22.5703125" style="141" customWidth="1"/>
    <col min="6052" max="6142" width="9.140625" style="141"/>
    <col min="6143" max="6143" width="0.28515625" style="141" customWidth="1"/>
    <col min="6144" max="6144" width="29.7109375" style="141" customWidth="1"/>
    <col min="6145" max="6145" width="9.5703125" style="141" customWidth="1"/>
    <col min="6146" max="6146" width="10.5703125" style="141" customWidth="1"/>
    <col min="6147" max="6149" width="9.85546875" style="141" customWidth="1"/>
    <col min="6150" max="6150" width="9.140625" style="141" customWidth="1"/>
    <col min="6151" max="6152" width="8.28515625" style="141" customWidth="1"/>
    <col min="6153" max="6153" width="9.140625" style="141" customWidth="1"/>
    <col min="6154" max="6154" width="9.5703125" style="141" customWidth="1"/>
    <col min="6155" max="6155" width="12.7109375" style="141" customWidth="1"/>
    <col min="6156" max="6156" width="11.7109375" style="141" customWidth="1"/>
    <col min="6157" max="6158" width="9.140625" style="141"/>
    <col min="6159" max="6159" width="9.140625" style="141" customWidth="1"/>
    <col min="6160" max="6173" width="9.140625" style="141"/>
    <col min="6174" max="6174" width="0" style="141" hidden="1" customWidth="1"/>
    <col min="6175" max="6177" width="9.140625" style="141"/>
    <col min="6178" max="6178" width="0" style="141" hidden="1" customWidth="1"/>
    <col min="6179" max="6188" width="9.140625" style="141"/>
    <col min="6189" max="6189" width="9" style="141" customWidth="1"/>
    <col min="6190" max="6196" width="9.140625" style="141"/>
    <col min="6197" max="6197" width="9.140625" style="141" customWidth="1"/>
    <col min="6198" max="6198" width="9.140625" style="141"/>
    <col min="6199" max="6199" width="9.140625" style="141" customWidth="1"/>
    <col min="6200" max="6206" width="9.140625" style="141"/>
    <col min="6207" max="6207" width="0" style="141" hidden="1" customWidth="1"/>
    <col min="6208" max="6276" width="9.140625" style="141"/>
    <col min="6277" max="6277" width="0" style="141" hidden="1" customWidth="1"/>
    <col min="6278" max="6292" width="9.140625" style="141"/>
    <col min="6293" max="6293" width="21.42578125" style="141" customWidth="1"/>
    <col min="6294" max="6299" width="9.140625" style="141"/>
    <col min="6300" max="6300" width="22" style="141" customWidth="1"/>
    <col min="6301" max="6306" width="9.140625" style="141"/>
    <col min="6307" max="6307" width="22.5703125" style="141" customWidth="1"/>
    <col min="6308" max="6398" width="9.140625" style="141"/>
    <col min="6399" max="6399" width="0.28515625" style="141" customWidth="1"/>
    <col min="6400" max="6400" width="29.7109375" style="141" customWidth="1"/>
    <col min="6401" max="6401" width="9.5703125" style="141" customWidth="1"/>
    <col min="6402" max="6402" width="10.5703125" style="141" customWidth="1"/>
    <col min="6403" max="6405" width="9.85546875" style="141" customWidth="1"/>
    <col min="6406" max="6406" width="9.140625" style="141" customWidth="1"/>
    <col min="6407" max="6408" width="8.28515625" style="141" customWidth="1"/>
    <col min="6409" max="6409" width="9.140625" style="141" customWidth="1"/>
    <col min="6410" max="6410" width="9.5703125" style="141" customWidth="1"/>
    <col min="6411" max="6411" width="12.7109375" style="141" customWidth="1"/>
    <col min="6412" max="6412" width="11.7109375" style="141" customWidth="1"/>
    <col min="6413" max="6414" width="9.140625" style="141"/>
    <col min="6415" max="6415" width="9.140625" style="141" customWidth="1"/>
    <col min="6416" max="6429" width="9.140625" style="141"/>
    <col min="6430" max="6430" width="0" style="141" hidden="1" customWidth="1"/>
    <col min="6431" max="6433" width="9.140625" style="141"/>
    <col min="6434" max="6434" width="0" style="141" hidden="1" customWidth="1"/>
    <col min="6435" max="6444" width="9.140625" style="141"/>
    <col min="6445" max="6445" width="9" style="141" customWidth="1"/>
    <col min="6446" max="6452" width="9.140625" style="141"/>
    <col min="6453" max="6453" width="9.140625" style="141" customWidth="1"/>
    <col min="6454" max="6454" width="9.140625" style="141"/>
    <col min="6455" max="6455" width="9.140625" style="141" customWidth="1"/>
    <col min="6456" max="6462" width="9.140625" style="141"/>
    <col min="6463" max="6463" width="0" style="141" hidden="1" customWidth="1"/>
    <col min="6464" max="6532" width="9.140625" style="141"/>
    <col min="6533" max="6533" width="0" style="141" hidden="1" customWidth="1"/>
    <col min="6534" max="6548" width="9.140625" style="141"/>
    <col min="6549" max="6549" width="21.42578125" style="141" customWidth="1"/>
    <col min="6550" max="6555" width="9.140625" style="141"/>
    <col min="6556" max="6556" width="22" style="141" customWidth="1"/>
    <col min="6557" max="6562" width="9.140625" style="141"/>
    <col min="6563" max="6563" width="22.5703125" style="141" customWidth="1"/>
    <col min="6564" max="6654" width="9.140625" style="141"/>
    <col min="6655" max="6655" width="0.28515625" style="141" customWidth="1"/>
    <col min="6656" max="6656" width="29.7109375" style="141" customWidth="1"/>
    <col min="6657" max="6657" width="9.5703125" style="141" customWidth="1"/>
    <col min="6658" max="6658" width="10.5703125" style="141" customWidth="1"/>
    <col min="6659" max="6661" width="9.85546875" style="141" customWidth="1"/>
    <col min="6662" max="6662" width="9.140625" style="141" customWidth="1"/>
    <col min="6663" max="6664" width="8.28515625" style="141" customWidth="1"/>
    <col min="6665" max="6665" width="9.140625" style="141" customWidth="1"/>
    <col min="6666" max="6666" width="9.5703125" style="141" customWidth="1"/>
    <col min="6667" max="6667" width="12.7109375" style="141" customWidth="1"/>
    <col min="6668" max="6668" width="11.7109375" style="141" customWidth="1"/>
    <col min="6669" max="6670" width="9.140625" style="141"/>
    <col min="6671" max="6671" width="9.140625" style="141" customWidth="1"/>
    <col min="6672" max="6685" width="9.140625" style="141"/>
    <col min="6686" max="6686" width="0" style="141" hidden="1" customWidth="1"/>
    <col min="6687" max="6689" width="9.140625" style="141"/>
    <col min="6690" max="6690" width="0" style="141" hidden="1" customWidth="1"/>
    <col min="6691" max="6700" width="9.140625" style="141"/>
    <col min="6701" max="6701" width="9" style="141" customWidth="1"/>
    <col min="6702" max="6708" width="9.140625" style="141"/>
    <col min="6709" max="6709" width="9.140625" style="141" customWidth="1"/>
    <col min="6710" max="6710" width="9.140625" style="141"/>
    <col min="6711" max="6711" width="9.140625" style="141" customWidth="1"/>
    <col min="6712" max="6718" width="9.140625" style="141"/>
    <col min="6719" max="6719" width="0" style="141" hidden="1" customWidth="1"/>
    <col min="6720" max="6788" width="9.140625" style="141"/>
    <col min="6789" max="6789" width="0" style="141" hidden="1" customWidth="1"/>
    <col min="6790" max="6804" width="9.140625" style="141"/>
    <col min="6805" max="6805" width="21.42578125" style="141" customWidth="1"/>
    <col min="6806" max="6811" width="9.140625" style="141"/>
    <col min="6812" max="6812" width="22" style="141" customWidth="1"/>
    <col min="6813" max="6818" width="9.140625" style="141"/>
    <col min="6819" max="6819" width="22.5703125" style="141" customWidth="1"/>
    <col min="6820" max="6910" width="9.140625" style="141"/>
    <col min="6911" max="6911" width="0.28515625" style="141" customWidth="1"/>
    <col min="6912" max="6912" width="29.7109375" style="141" customWidth="1"/>
    <col min="6913" max="6913" width="9.5703125" style="141" customWidth="1"/>
    <col min="6914" max="6914" width="10.5703125" style="141" customWidth="1"/>
    <col min="6915" max="6917" width="9.85546875" style="141" customWidth="1"/>
    <col min="6918" max="6918" width="9.140625" style="141" customWidth="1"/>
    <col min="6919" max="6920" width="8.28515625" style="141" customWidth="1"/>
    <col min="6921" max="6921" width="9.140625" style="141" customWidth="1"/>
    <col min="6922" max="6922" width="9.5703125" style="141" customWidth="1"/>
    <col min="6923" max="6923" width="12.7109375" style="141" customWidth="1"/>
    <col min="6924" max="6924" width="11.7109375" style="141" customWidth="1"/>
    <col min="6925" max="6926" width="9.140625" style="141"/>
    <col min="6927" max="6927" width="9.140625" style="141" customWidth="1"/>
    <col min="6928" max="6941" width="9.140625" style="141"/>
    <col min="6942" max="6942" width="0" style="141" hidden="1" customWidth="1"/>
    <col min="6943" max="6945" width="9.140625" style="141"/>
    <col min="6946" max="6946" width="0" style="141" hidden="1" customWidth="1"/>
    <col min="6947" max="6956" width="9.140625" style="141"/>
    <col min="6957" max="6957" width="9" style="141" customWidth="1"/>
    <col min="6958" max="6964" width="9.140625" style="141"/>
    <col min="6965" max="6965" width="9.140625" style="141" customWidth="1"/>
    <col min="6966" max="6966" width="9.140625" style="141"/>
    <col min="6967" max="6967" width="9.140625" style="141" customWidth="1"/>
    <col min="6968" max="6974" width="9.140625" style="141"/>
    <col min="6975" max="6975" width="0" style="141" hidden="1" customWidth="1"/>
    <col min="6976" max="7044" width="9.140625" style="141"/>
    <col min="7045" max="7045" width="0" style="141" hidden="1" customWidth="1"/>
    <col min="7046" max="7060" width="9.140625" style="141"/>
    <col min="7061" max="7061" width="21.42578125" style="141" customWidth="1"/>
    <col min="7062" max="7067" width="9.140625" style="141"/>
    <col min="7068" max="7068" width="22" style="141" customWidth="1"/>
    <col min="7069" max="7074" width="9.140625" style="141"/>
    <col min="7075" max="7075" width="22.5703125" style="141" customWidth="1"/>
    <col min="7076" max="7166" width="9.140625" style="141"/>
    <col min="7167" max="7167" width="0.28515625" style="141" customWidth="1"/>
    <col min="7168" max="7168" width="29.7109375" style="141" customWidth="1"/>
    <col min="7169" max="7169" width="9.5703125" style="141" customWidth="1"/>
    <col min="7170" max="7170" width="10.5703125" style="141" customWidth="1"/>
    <col min="7171" max="7173" width="9.85546875" style="141" customWidth="1"/>
    <col min="7174" max="7174" width="9.140625" style="141" customWidth="1"/>
    <col min="7175" max="7176" width="8.28515625" style="141" customWidth="1"/>
    <col min="7177" max="7177" width="9.140625" style="141" customWidth="1"/>
    <col min="7178" max="7178" width="9.5703125" style="141" customWidth="1"/>
    <col min="7179" max="7179" width="12.7109375" style="141" customWidth="1"/>
    <col min="7180" max="7180" width="11.7109375" style="141" customWidth="1"/>
    <col min="7181" max="7182" width="9.140625" style="141"/>
    <col min="7183" max="7183" width="9.140625" style="141" customWidth="1"/>
    <col min="7184" max="7197" width="9.140625" style="141"/>
    <col min="7198" max="7198" width="0" style="141" hidden="1" customWidth="1"/>
    <col min="7199" max="7201" width="9.140625" style="141"/>
    <col min="7202" max="7202" width="0" style="141" hidden="1" customWidth="1"/>
    <col min="7203" max="7212" width="9.140625" style="141"/>
    <col min="7213" max="7213" width="9" style="141" customWidth="1"/>
    <col min="7214" max="7220" width="9.140625" style="141"/>
    <col min="7221" max="7221" width="9.140625" style="141" customWidth="1"/>
    <col min="7222" max="7222" width="9.140625" style="141"/>
    <col min="7223" max="7223" width="9.140625" style="141" customWidth="1"/>
    <col min="7224" max="7230" width="9.140625" style="141"/>
    <col min="7231" max="7231" width="0" style="141" hidden="1" customWidth="1"/>
    <col min="7232" max="7300" width="9.140625" style="141"/>
    <col min="7301" max="7301" width="0" style="141" hidden="1" customWidth="1"/>
    <col min="7302" max="7316" width="9.140625" style="141"/>
    <col min="7317" max="7317" width="21.42578125" style="141" customWidth="1"/>
    <col min="7318" max="7323" width="9.140625" style="141"/>
    <col min="7324" max="7324" width="22" style="141" customWidth="1"/>
    <col min="7325" max="7330" width="9.140625" style="141"/>
    <col min="7331" max="7331" width="22.5703125" style="141" customWidth="1"/>
    <col min="7332" max="7422" width="9.140625" style="141"/>
    <col min="7423" max="7423" width="0.28515625" style="141" customWidth="1"/>
    <col min="7424" max="7424" width="29.7109375" style="141" customWidth="1"/>
    <col min="7425" max="7425" width="9.5703125" style="141" customWidth="1"/>
    <col min="7426" max="7426" width="10.5703125" style="141" customWidth="1"/>
    <col min="7427" max="7429" width="9.85546875" style="141" customWidth="1"/>
    <col min="7430" max="7430" width="9.140625" style="141" customWidth="1"/>
    <col min="7431" max="7432" width="8.28515625" style="141" customWidth="1"/>
    <col min="7433" max="7433" width="9.140625" style="141" customWidth="1"/>
    <col min="7434" max="7434" width="9.5703125" style="141" customWidth="1"/>
    <col min="7435" max="7435" width="12.7109375" style="141" customWidth="1"/>
    <col min="7436" max="7436" width="11.7109375" style="141" customWidth="1"/>
    <col min="7437" max="7438" width="9.140625" style="141"/>
    <col min="7439" max="7439" width="9.140625" style="141" customWidth="1"/>
    <col min="7440" max="7453" width="9.140625" style="141"/>
    <col min="7454" max="7454" width="0" style="141" hidden="1" customWidth="1"/>
    <col min="7455" max="7457" width="9.140625" style="141"/>
    <col min="7458" max="7458" width="0" style="141" hidden="1" customWidth="1"/>
    <col min="7459" max="7468" width="9.140625" style="141"/>
    <col min="7469" max="7469" width="9" style="141" customWidth="1"/>
    <col min="7470" max="7476" width="9.140625" style="141"/>
    <col min="7477" max="7477" width="9.140625" style="141" customWidth="1"/>
    <col min="7478" max="7478" width="9.140625" style="141"/>
    <col min="7479" max="7479" width="9.140625" style="141" customWidth="1"/>
    <col min="7480" max="7486" width="9.140625" style="141"/>
    <col min="7487" max="7487" width="0" style="141" hidden="1" customWidth="1"/>
    <col min="7488" max="7556" width="9.140625" style="141"/>
    <col min="7557" max="7557" width="0" style="141" hidden="1" customWidth="1"/>
    <col min="7558" max="7572" width="9.140625" style="141"/>
    <col min="7573" max="7573" width="21.42578125" style="141" customWidth="1"/>
    <col min="7574" max="7579" width="9.140625" style="141"/>
    <col min="7580" max="7580" width="22" style="141" customWidth="1"/>
    <col min="7581" max="7586" width="9.140625" style="141"/>
    <col min="7587" max="7587" width="22.5703125" style="141" customWidth="1"/>
    <col min="7588" max="7678" width="9.140625" style="141"/>
    <col min="7679" max="7679" width="0.28515625" style="141" customWidth="1"/>
    <col min="7680" max="7680" width="29.7109375" style="141" customWidth="1"/>
    <col min="7681" max="7681" width="9.5703125" style="141" customWidth="1"/>
    <col min="7682" max="7682" width="10.5703125" style="141" customWidth="1"/>
    <col min="7683" max="7685" width="9.85546875" style="141" customWidth="1"/>
    <col min="7686" max="7686" width="9.140625" style="141" customWidth="1"/>
    <col min="7687" max="7688" width="8.28515625" style="141" customWidth="1"/>
    <col min="7689" max="7689" width="9.140625" style="141" customWidth="1"/>
    <col min="7690" max="7690" width="9.5703125" style="141" customWidth="1"/>
    <col min="7691" max="7691" width="12.7109375" style="141" customWidth="1"/>
    <col min="7692" max="7692" width="11.7109375" style="141" customWidth="1"/>
    <col min="7693" max="7694" width="9.140625" style="141"/>
    <col min="7695" max="7695" width="9.140625" style="141" customWidth="1"/>
    <col min="7696" max="7709" width="9.140625" style="141"/>
    <col min="7710" max="7710" width="0" style="141" hidden="1" customWidth="1"/>
    <col min="7711" max="7713" width="9.140625" style="141"/>
    <col min="7714" max="7714" width="0" style="141" hidden="1" customWidth="1"/>
    <col min="7715" max="7724" width="9.140625" style="141"/>
    <col min="7725" max="7725" width="9" style="141" customWidth="1"/>
    <col min="7726" max="7732" width="9.140625" style="141"/>
    <col min="7733" max="7733" width="9.140625" style="141" customWidth="1"/>
    <col min="7734" max="7734" width="9.140625" style="141"/>
    <col min="7735" max="7735" width="9.140625" style="141" customWidth="1"/>
    <col min="7736" max="7742" width="9.140625" style="141"/>
    <col min="7743" max="7743" width="0" style="141" hidden="1" customWidth="1"/>
    <col min="7744" max="7812" width="9.140625" style="141"/>
    <col min="7813" max="7813" width="0" style="141" hidden="1" customWidth="1"/>
    <col min="7814" max="7828" width="9.140625" style="141"/>
    <col min="7829" max="7829" width="21.42578125" style="141" customWidth="1"/>
    <col min="7830" max="7835" width="9.140625" style="141"/>
    <col min="7836" max="7836" width="22" style="141" customWidth="1"/>
    <col min="7837" max="7842" width="9.140625" style="141"/>
    <col min="7843" max="7843" width="22.5703125" style="141" customWidth="1"/>
    <col min="7844" max="7934" width="9.140625" style="141"/>
    <col min="7935" max="7935" width="0.28515625" style="141" customWidth="1"/>
    <col min="7936" max="7936" width="29.7109375" style="141" customWidth="1"/>
    <col min="7937" max="7937" width="9.5703125" style="141" customWidth="1"/>
    <col min="7938" max="7938" width="10.5703125" style="141" customWidth="1"/>
    <col min="7939" max="7941" width="9.85546875" style="141" customWidth="1"/>
    <col min="7942" max="7942" width="9.140625" style="141" customWidth="1"/>
    <col min="7943" max="7944" width="8.28515625" style="141" customWidth="1"/>
    <col min="7945" max="7945" width="9.140625" style="141" customWidth="1"/>
    <col min="7946" max="7946" width="9.5703125" style="141" customWidth="1"/>
    <col min="7947" max="7947" width="12.7109375" style="141" customWidth="1"/>
    <col min="7948" max="7948" width="11.7109375" style="141" customWidth="1"/>
    <col min="7949" max="7950" width="9.140625" style="141"/>
    <col min="7951" max="7951" width="9.140625" style="141" customWidth="1"/>
    <col min="7952" max="7965" width="9.140625" style="141"/>
    <col min="7966" max="7966" width="0" style="141" hidden="1" customWidth="1"/>
    <col min="7967" max="7969" width="9.140625" style="141"/>
    <col min="7970" max="7970" width="0" style="141" hidden="1" customWidth="1"/>
    <col min="7971" max="7980" width="9.140625" style="141"/>
    <col min="7981" max="7981" width="9" style="141" customWidth="1"/>
    <col min="7982" max="7988" width="9.140625" style="141"/>
    <col min="7989" max="7989" width="9.140625" style="141" customWidth="1"/>
    <col min="7990" max="7990" width="9.140625" style="141"/>
    <col min="7991" max="7991" width="9.140625" style="141" customWidth="1"/>
    <col min="7992" max="7998" width="9.140625" style="141"/>
    <col min="7999" max="7999" width="0" style="141" hidden="1" customWidth="1"/>
    <col min="8000" max="8068" width="9.140625" style="141"/>
    <col min="8069" max="8069" width="0" style="141" hidden="1" customWidth="1"/>
    <col min="8070" max="8084" width="9.140625" style="141"/>
    <col min="8085" max="8085" width="21.42578125" style="141" customWidth="1"/>
    <col min="8086" max="8091" width="9.140625" style="141"/>
    <col min="8092" max="8092" width="22" style="141" customWidth="1"/>
    <col min="8093" max="8098" width="9.140625" style="141"/>
    <col min="8099" max="8099" width="22.5703125" style="141" customWidth="1"/>
    <col min="8100" max="8190" width="9.140625" style="141"/>
    <col min="8191" max="8191" width="0.28515625" style="141" customWidth="1"/>
    <col min="8192" max="8192" width="29.7109375" style="141" customWidth="1"/>
    <col min="8193" max="8193" width="9.5703125" style="141" customWidth="1"/>
    <col min="8194" max="8194" width="10.5703125" style="141" customWidth="1"/>
    <col min="8195" max="8197" width="9.85546875" style="141" customWidth="1"/>
    <col min="8198" max="8198" width="9.140625" style="141" customWidth="1"/>
    <col min="8199" max="8200" width="8.28515625" style="141" customWidth="1"/>
    <col min="8201" max="8201" width="9.140625" style="141" customWidth="1"/>
    <col min="8202" max="8202" width="9.5703125" style="141" customWidth="1"/>
    <col min="8203" max="8203" width="12.7109375" style="141" customWidth="1"/>
    <col min="8204" max="8204" width="11.7109375" style="141" customWidth="1"/>
    <col min="8205" max="8206" width="9.140625" style="141"/>
    <col min="8207" max="8207" width="9.140625" style="141" customWidth="1"/>
    <col min="8208" max="8221" width="9.140625" style="141"/>
    <col min="8222" max="8222" width="0" style="141" hidden="1" customWidth="1"/>
    <col min="8223" max="8225" width="9.140625" style="141"/>
    <col min="8226" max="8226" width="0" style="141" hidden="1" customWidth="1"/>
    <col min="8227" max="8236" width="9.140625" style="141"/>
    <col min="8237" max="8237" width="9" style="141" customWidth="1"/>
    <col min="8238" max="8244" width="9.140625" style="141"/>
    <col min="8245" max="8245" width="9.140625" style="141" customWidth="1"/>
    <col min="8246" max="8246" width="9.140625" style="141"/>
    <col min="8247" max="8247" width="9.140625" style="141" customWidth="1"/>
    <col min="8248" max="8254" width="9.140625" style="141"/>
    <col min="8255" max="8255" width="0" style="141" hidden="1" customWidth="1"/>
    <col min="8256" max="8324" width="9.140625" style="141"/>
    <col min="8325" max="8325" width="0" style="141" hidden="1" customWidth="1"/>
    <col min="8326" max="8340" width="9.140625" style="141"/>
    <col min="8341" max="8341" width="21.42578125" style="141" customWidth="1"/>
    <col min="8342" max="8347" width="9.140625" style="141"/>
    <col min="8348" max="8348" width="22" style="141" customWidth="1"/>
    <col min="8349" max="8354" width="9.140625" style="141"/>
    <col min="8355" max="8355" width="22.5703125" style="141" customWidth="1"/>
    <col min="8356" max="8446" width="9.140625" style="141"/>
    <col min="8447" max="8447" width="0.28515625" style="141" customWidth="1"/>
    <col min="8448" max="8448" width="29.7109375" style="141" customWidth="1"/>
    <col min="8449" max="8449" width="9.5703125" style="141" customWidth="1"/>
    <col min="8450" max="8450" width="10.5703125" style="141" customWidth="1"/>
    <col min="8451" max="8453" width="9.85546875" style="141" customWidth="1"/>
    <col min="8454" max="8454" width="9.140625" style="141" customWidth="1"/>
    <col min="8455" max="8456" width="8.28515625" style="141" customWidth="1"/>
    <col min="8457" max="8457" width="9.140625" style="141" customWidth="1"/>
    <col min="8458" max="8458" width="9.5703125" style="141" customWidth="1"/>
    <col min="8459" max="8459" width="12.7109375" style="141" customWidth="1"/>
    <col min="8460" max="8460" width="11.7109375" style="141" customWidth="1"/>
    <col min="8461" max="8462" width="9.140625" style="141"/>
    <col min="8463" max="8463" width="9.140625" style="141" customWidth="1"/>
    <col min="8464" max="8477" width="9.140625" style="141"/>
    <col min="8478" max="8478" width="0" style="141" hidden="1" customWidth="1"/>
    <col min="8479" max="8481" width="9.140625" style="141"/>
    <col min="8482" max="8482" width="0" style="141" hidden="1" customWidth="1"/>
    <col min="8483" max="8492" width="9.140625" style="141"/>
    <col min="8493" max="8493" width="9" style="141" customWidth="1"/>
    <col min="8494" max="8500" width="9.140625" style="141"/>
    <col min="8501" max="8501" width="9.140625" style="141" customWidth="1"/>
    <col min="8502" max="8502" width="9.140625" style="141"/>
    <col min="8503" max="8503" width="9.140625" style="141" customWidth="1"/>
    <col min="8504" max="8510" width="9.140625" style="141"/>
    <col min="8511" max="8511" width="0" style="141" hidden="1" customWidth="1"/>
    <col min="8512" max="8580" width="9.140625" style="141"/>
    <col min="8581" max="8581" width="0" style="141" hidden="1" customWidth="1"/>
    <col min="8582" max="8596" width="9.140625" style="141"/>
    <col min="8597" max="8597" width="21.42578125" style="141" customWidth="1"/>
    <col min="8598" max="8603" width="9.140625" style="141"/>
    <col min="8604" max="8604" width="22" style="141" customWidth="1"/>
    <col min="8605" max="8610" width="9.140625" style="141"/>
    <col min="8611" max="8611" width="22.5703125" style="141" customWidth="1"/>
    <col min="8612" max="8702" width="9.140625" style="141"/>
    <col min="8703" max="8703" width="0.28515625" style="141" customWidth="1"/>
    <col min="8704" max="8704" width="29.7109375" style="141" customWidth="1"/>
    <col min="8705" max="8705" width="9.5703125" style="141" customWidth="1"/>
    <col min="8706" max="8706" width="10.5703125" style="141" customWidth="1"/>
    <col min="8707" max="8709" width="9.85546875" style="141" customWidth="1"/>
    <col min="8710" max="8710" width="9.140625" style="141" customWidth="1"/>
    <col min="8711" max="8712" width="8.28515625" style="141" customWidth="1"/>
    <col min="8713" max="8713" width="9.140625" style="141" customWidth="1"/>
    <col min="8714" max="8714" width="9.5703125" style="141" customWidth="1"/>
    <col min="8715" max="8715" width="12.7109375" style="141" customWidth="1"/>
    <col min="8716" max="8716" width="11.7109375" style="141" customWidth="1"/>
    <col min="8717" max="8718" width="9.140625" style="141"/>
    <col min="8719" max="8719" width="9.140625" style="141" customWidth="1"/>
    <col min="8720" max="8733" width="9.140625" style="141"/>
    <col min="8734" max="8734" width="0" style="141" hidden="1" customWidth="1"/>
    <col min="8735" max="8737" width="9.140625" style="141"/>
    <col min="8738" max="8738" width="0" style="141" hidden="1" customWidth="1"/>
    <col min="8739" max="8748" width="9.140625" style="141"/>
    <col min="8749" max="8749" width="9" style="141" customWidth="1"/>
    <col min="8750" max="8756" width="9.140625" style="141"/>
    <col min="8757" max="8757" width="9.140625" style="141" customWidth="1"/>
    <col min="8758" max="8758" width="9.140625" style="141"/>
    <col min="8759" max="8759" width="9.140625" style="141" customWidth="1"/>
    <col min="8760" max="8766" width="9.140625" style="141"/>
    <col min="8767" max="8767" width="0" style="141" hidden="1" customWidth="1"/>
    <col min="8768" max="8836" width="9.140625" style="141"/>
    <col min="8837" max="8837" width="0" style="141" hidden="1" customWidth="1"/>
    <col min="8838" max="8852" width="9.140625" style="141"/>
    <col min="8853" max="8853" width="21.42578125" style="141" customWidth="1"/>
    <col min="8854" max="8859" width="9.140625" style="141"/>
    <col min="8860" max="8860" width="22" style="141" customWidth="1"/>
    <col min="8861" max="8866" width="9.140625" style="141"/>
    <col min="8867" max="8867" width="22.5703125" style="141" customWidth="1"/>
    <col min="8868" max="8958" width="9.140625" style="141"/>
    <col min="8959" max="8959" width="0.28515625" style="141" customWidth="1"/>
    <col min="8960" max="8960" width="29.7109375" style="141" customWidth="1"/>
    <col min="8961" max="8961" width="9.5703125" style="141" customWidth="1"/>
    <col min="8962" max="8962" width="10.5703125" style="141" customWidth="1"/>
    <col min="8963" max="8965" width="9.85546875" style="141" customWidth="1"/>
    <col min="8966" max="8966" width="9.140625" style="141" customWidth="1"/>
    <col min="8967" max="8968" width="8.28515625" style="141" customWidth="1"/>
    <col min="8969" max="8969" width="9.140625" style="141" customWidth="1"/>
    <col min="8970" max="8970" width="9.5703125" style="141" customWidth="1"/>
    <col min="8971" max="8971" width="12.7109375" style="141" customWidth="1"/>
    <col min="8972" max="8972" width="11.7109375" style="141" customWidth="1"/>
    <col min="8973" max="8974" width="9.140625" style="141"/>
    <col min="8975" max="8975" width="9.140625" style="141" customWidth="1"/>
    <col min="8976" max="8989" width="9.140625" style="141"/>
    <col min="8990" max="8990" width="0" style="141" hidden="1" customWidth="1"/>
    <col min="8991" max="8993" width="9.140625" style="141"/>
    <col min="8994" max="8994" width="0" style="141" hidden="1" customWidth="1"/>
    <col min="8995" max="9004" width="9.140625" style="141"/>
    <col min="9005" max="9005" width="9" style="141" customWidth="1"/>
    <col min="9006" max="9012" width="9.140625" style="141"/>
    <col min="9013" max="9013" width="9.140625" style="141" customWidth="1"/>
    <col min="9014" max="9014" width="9.140625" style="141"/>
    <col min="9015" max="9015" width="9.140625" style="141" customWidth="1"/>
    <col min="9016" max="9022" width="9.140625" style="141"/>
    <col min="9023" max="9023" width="0" style="141" hidden="1" customWidth="1"/>
    <col min="9024" max="9092" width="9.140625" style="141"/>
    <col min="9093" max="9093" width="0" style="141" hidden="1" customWidth="1"/>
    <col min="9094" max="9108" width="9.140625" style="141"/>
    <col min="9109" max="9109" width="21.42578125" style="141" customWidth="1"/>
    <col min="9110" max="9115" width="9.140625" style="141"/>
    <col min="9116" max="9116" width="22" style="141" customWidth="1"/>
    <col min="9117" max="9122" width="9.140625" style="141"/>
    <col min="9123" max="9123" width="22.5703125" style="141" customWidth="1"/>
    <col min="9124" max="9214" width="9.140625" style="141"/>
    <col min="9215" max="9215" width="0.28515625" style="141" customWidth="1"/>
    <col min="9216" max="9216" width="29.7109375" style="141" customWidth="1"/>
    <col min="9217" max="9217" width="9.5703125" style="141" customWidth="1"/>
    <col min="9218" max="9218" width="10.5703125" style="141" customWidth="1"/>
    <col min="9219" max="9221" width="9.85546875" style="141" customWidth="1"/>
    <col min="9222" max="9222" width="9.140625" style="141" customWidth="1"/>
    <col min="9223" max="9224" width="8.28515625" style="141" customWidth="1"/>
    <col min="9225" max="9225" width="9.140625" style="141" customWidth="1"/>
    <col min="9226" max="9226" width="9.5703125" style="141" customWidth="1"/>
    <col min="9227" max="9227" width="12.7109375" style="141" customWidth="1"/>
    <col min="9228" max="9228" width="11.7109375" style="141" customWidth="1"/>
    <col min="9229" max="9230" width="9.140625" style="141"/>
    <col min="9231" max="9231" width="9.140625" style="141" customWidth="1"/>
    <col min="9232" max="9245" width="9.140625" style="141"/>
    <col min="9246" max="9246" width="0" style="141" hidden="1" customWidth="1"/>
    <col min="9247" max="9249" width="9.140625" style="141"/>
    <col min="9250" max="9250" width="0" style="141" hidden="1" customWidth="1"/>
    <col min="9251" max="9260" width="9.140625" style="141"/>
    <col min="9261" max="9261" width="9" style="141" customWidth="1"/>
    <col min="9262" max="9268" width="9.140625" style="141"/>
    <col min="9269" max="9269" width="9.140625" style="141" customWidth="1"/>
    <col min="9270" max="9270" width="9.140625" style="141"/>
    <col min="9271" max="9271" width="9.140625" style="141" customWidth="1"/>
    <col min="9272" max="9278" width="9.140625" style="141"/>
    <col min="9279" max="9279" width="0" style="141" hidden="1" customWidth="1"/>
    <col min="9280" max="9348" width="9.140625" style="141"/>
    <col min="9349" max="9349" width="0" style="141" hidden="1" customWidth="1"/>
    <col min="9350" max="9364" width="9.140625" style="141"/>
    <col min="9365" max="9365" width="21.42578125" style="141" customWidth="1"/>
    <col min="9366" max="9371" width="9.140625" style="141"/>
    <col min="9372" max="9372" width="22" style="141" customWidth="1"/>
    <col min="9373" max="9378" width="9.140625" style="141"/>
    <col min="9379" max="9379" width="22.5703125" style="141" customWidth="1"/>
    <col min="9380" max="9470" width="9.140625" style="141"/>
    <col min="9471" max="9471" width="0.28515625" style="141" customWidth="1"/>
    <col min="9472" max="9472" width="29.7109375" style="141" customWidth="1"/>
    <col min="9473" max="9473" width="9.5703125" style="141" customWidth="1"/>
    <col min="9474" max="9474" width="10.5703125" style="141" customWidth="1"/>
    <col min="9475" max="9477" width="9.85546875" style="141" customWidth="1"/>
    <col min="9478" max="9478" width="9.140625" style="141" customWidth="1"/>
    <col min="9479" max="9480" width="8.28515625" style="141" customWidth="1"/>
    <col min="9481" max="9481" width="9.140625" style="141" customWidth="1"/>
    <col min="9482" max="9482" width="9.5703125" style="141" customWidth="1"/>
    <col min="9483" max="9483" width="12.7109375" style="141" customWidth="1"/>
    <col min="9484" max="9484" width="11.7109375" style="141" customWidth="1"/>
    <col min="9485" max="9486" width="9.140625" style="141"/>
    <col min="9487" max="9487" width="9.140625" style="141" customWidth="1"/>
    <col min="9488" max="9501" width="9.140625" style="141"/>
    <col min="9502" max="9502" width="0" style="141" hidden="1" customWidth="1"/>
    <col min="9503" max="9505" width="9.140625" style="141"/>
    <col min="9506" max="9506" width="0" style="141" hidden="1" customWidth="1"/>
    <col min="9507" max="9516" width="9.140625" style="141"/>
    <col min="9517" max="9517" width="9" style="141" customWidth="1"/>
    <col min="9518" max="9524" width="9.140625" style="141"/>
    <col min="9525" max="9525" width="9.140625" style="141" customWidth="1"/>
    <col min="9526" max="9526" width="9.140625" style="141"/>
    <col min="9527" max="9527" width="9.140625" style="141" customWidth="1"/>
    <col min="9528" max="9534" width="9.140625" style="141"/>
    <col min="9535" max="9535" width="0" style="141" hidden="1" customWidth="1"/>
    <col min="9536" max="9604" width="9.140625" style="141"/>
    <col min="9605" max="9605" width="0" style="141" hidden="1" customWidth="1"/>
    <col min="9606" max="9620" width="9.140625" style="141"/>
    <col min="9621" max="9621" width="21.42578125" style="141" customWidth="1"/>
    <col min="9622" max="9627" width="9.140625" style="141"/>
    <col min="9628" max="9628" width="22" style="141" customWidth="1"/>
    <col min="9629" max="9634" width="9.140625" style="141"/>
    <col min="9635" max="9635" width="22.5703125" style="141" customWidth="1"/>
    <col min="9636" max="9726" width="9.140625" style="141"/>
    <col min="9727" max="9727" width="0.28515625" style="141" customWidth="1"/>
    <col min="9728" max="9728" width="29.7109375" style="141" customWidth="1"/>
    <col min="9729" max="9729" width="9.5703125" style="141" customWidth="1"/>
    <col min="9730" max="9730" width="10.5703125" style="141" customWidth="1"/>
    <col min="9731" max="9733" width="9.85546875" style="141" customWidth="1"/>
    <col min="9734" max="9734" width="9.140625" style="141" customWidth="1"/>
    <col min="9735" max="9736" width="8.28515625" style="141" customWidth="1"/>
    <col min="9737" max="9737" width="9.140625" style="141" customWidth="1"/>
    <col min="9738" max="9738" width="9.5703125" style="141" customWidth="1"/>
    <col min="9739" max="9739" width="12.7109375" style="141" customWidth="1"/>
    <col min="9740" max="9740" width="11.7109375" style="141" customWidth="1"/>
    <col min="9741" max="9742" width="9.140625" style="141"/>
    <col min="9743" max="9743" width="9.140625" style="141" customWidth="1"/>
    <col min="9744" max="9757" width="9.140625" style="141"/>
    <col min="9758" max="9758" width="0" style="141" hidden="1" customWidth="1"/>
    <col min="9759" max="9761" width="9.140625" style="141"/>
    <col min="9762" max="9762" width="0" style="141" hidden="1" customWidth="1"/>
    <col min="9763" max="9772" width="9.140625" style="141"/>
    <col min="9773" max="9773" width="9" style="141" customWidth="1"/>
    <col min="9774" max="9780" width="9.140625" style="141"/>
    <col min="9781" max="9781" width="9.140625" style="141" customWidth="1"/>
    <col min="9782" max="9782" width="9.140625" style="141"/>
    <col min="9783" max="9783" width="9.140625" style="141" customWidth="1"/>
    <col min="9784" max="9790" width="9.140625" style="141"/>
    <col min="9791" max="9791" width="0" style="141" hidden="1" customWidth="1"/>
    <col min="9792" max="9860" width="9.140625" style="141"/>
    <col min="9861" max="9861" width="0" style="141" hidden="1" customWidth="1"/>
    <col min="9862" max="9876" width="9.140625" style="141"/>
    <col min="9877" max="9877" width="21.42578125" style="141" customWidth="1"/>
    <col min="9878" max="9883" width="9.140625" style="141"/>
    <col min="9884" max="9884" width="22" style="141" customWidth="1"/>
    <col min="9885" max="9890" width="9.140625" style="141"/>
    <col min="9891" max="9891" width="22.5703125" style="141" customWidth="1"/>
    <col min="9892" max="9982" width="9.140625" style="141"/>
    <col min="9983" max="9983" width="0.28515625" style="141" customWidth="1"/>
    <col min="9984" max="9984" width="29.7109375" style="141" customWidth="1"/>
    <col min="9985" max="9985" width="9.5703125" style="141" customWidth="1"/>
    <col min="9986" max="9986" width="10.5703125" style="141" customWidth="1"/>
    <col min="9987" max="9989" width="9.85546875" style="141" customWidth="1"/>
    <col min="9990" max="9990" width="9.140625" style="141" customWidth="1"/>
    <col min="9991" max="9992" width="8.28515625" style="141" customWidth="1"/>
    <col min="9993" max="9993" width="9.140625" style="141" customWidth="1"/>
    <col min="9994" max="9994" width="9.5703125" style="141" customWidth="1"/>
    <col min="9995" max="9995" width="12.7109375" style="141" customWidth="1"/>
    <col min="9996" max="9996" width="11.7109375" style="141" customWidth="1"/>
    <col min="9997" max="9998" width="9.140625" style="141"/>
    <col min="9999" max="9999" width="9.140625" style="141" customWidth="1"/>
    <col min="10000" max="10013" width="9.140625" style="141"/>
    <col min="10014" max="10014" width="0" style="141" hidden="1" customWidth="1"/>
    <col min="10015" max="10017" width="9.140625" style="141"/>
    <col min="10018" max="10018" width="0" style="141" hidden="1" customWidth="1"/>
    <col min="10019" max="10028" width="9.140625" style="141"/>
    <col min="10029" max="10029" width="9" style="141" customWidth="1"/>
    <col min="10030" max="10036" width="9.140625" style="141"/>
    <col min="10037" max="10037" width="9.140625" style="141" customWidth="1"/>
    <col min="10038" max="10038" width="9.140625" style="141"/>
    <col min="10039" max="10039" width="9.140625" style="141" customWidth="1"/>
    <col min="10040" max="10046" width="9.140625" style="141"/>
    <col min="10047" max="10047" width="0" style="141" hidden="1" customWidth="1"/>
    <col min="10048" max="10116" width="9.140625" style="141"/>
    <col min="10117" max="10117" width="0" style="141" hidden="1" customWidth="1"/>
    <col min="10118" max="10132" width="9.140625" style="141"/>
    <col min="10133" max="10133" width="21.42578125" style="141" customWidth="1"/>
    <col min="10134" max="10139" width="9.140625" style="141"/>
    <col min="10140" max="10140" width="22" style="141" customWidth="1"/>
    <col min="10141" max="10146" width="9.140625" style="141"/>
    <col min="10147" max="10147" width="22.5703125" style="141" customWidth="1"/>
    <col min="10148" max="10238" width="9.140625" style="141"/>
    <col min="10239" max="10239" width="0.28515625" style="141" customWidth="1"/>
    <col min="10240" max="10240" width="29.7109375" style="141" customWidth="1"/>
    <col min="10241" max="10241" width="9.5703125" style="141" customWidth="1"/>
    <col min="10242" max="10242" width="10.5703125" style="141" customWidth="1"/>
    <col min="10243" max="10245" width="9.85546875" style="141" customWidth="1"/>
    <col min="10246" max="10246" width="9.140625" style="141" customWidth="1"/>
    <col min="10247" max="10248" width="8.28515625" style="141" customWidth="1"/>
    <col min="10249" max="10249" width="9.140625" style="141" customWidth="1"/>
    <col min="10250" max="10250" width="9.5703125" style="141" customWidth="1"/>
    <col min="10251" max="10251" width="12.7109375" style="141" customWidth="1"/>
    <col min="10252" max="10252" width="11.7109375" style="141" customWidth="1"/>
    <col min="10253" max="10254" width="9.140625" style="141"/>
    <col min="10255" max="10255" width="9.140625" style="141" customWidth="1"/>
    <col min="10256" max="10269" width="9.140625" style="141"/>
    <col min="10270" max="10270" width="0" style="141" hidden="1" customWidth="1"/>
    <col min="10271" max="10273" width="9.140625" style="141"/>
    <col min="10274" max="10274" width="0" style="141" hidden="1" customWidth="1"/>
    <col min="10275" max="10284" width="9.140625" style="141"/>
    <col min="10285" max="10285" width="9" style="141" customWidth="1"/>
    <col min="10286" max="10292" width="9.140625" style="141"/>
    <col min="10293" max="10293" width="9.140625" style="141" customWidth="1"/>
    <col min="10294" max="10294" width="9.140625" style="141"/>
    <col min="10295" max="10295" width="9.140625" style="141" customWidth="1"/>
    <col min="10296" max="10302" width="9.140625" style="141"/>
    <col min="10303" max="10303" width="0" style="141" hidden="1" customWidth="1"/>
    <col min="10304" max="10372" width="9.140625" style="141"/>
    <col min="10373" max="10373" width="0" style="141" hidden="1" customWidth="1"/>
    <col min="10374" max="10388" width="9.140625" style="141"/>
    <col min="10389" max="10389" width="21.42578125" style="141" customWidth="1"/>
    <col min="10390" max="10395" width="9.140625" style="141"/>
    <col min="10396" max="10396" width="22" style="141" customWidth="1"/>
    <col min="10397" max="10402" width="9.140625" style="141"/>
    <col min="10403" max="10403" width="22.5703125" style="141" customWidth="1"/>
    <col min="10404" max="10494" width="9.140625" style="141"/>
    <col min="10495" max="10495" width="0.28515625" style="141" customWidth="1"/>
    <col min="10496" max="10496" width="29.7109375" style="141" customWidth="1"/>
    <col min="10497" max="10497" width="9.5703125" style="141" customWidth="1"/>
    <col min="10498" max="10498" width="10.5703125" style="141" customWidth="1"/>
    <col min="10499" max="10501" width="9.85546875" style="141" customWidth="1"/>
    <col min="10502" max="10502" width="9.140625" style="141" customWidth="1"/>
    <col min="10503" max="10504" width="8.28515625" style="141" customWidth="1"/>
    <col min="10505" max="10505" width="9.140625" style="141" customWidth="1"/>
    <col min="10506" max="10506" width="9.5703125" style="141" customWidth="1"/>
    <col min="10507" max="10507" width="12.7109375" style="141" customWidth="1"/>
    <col min="10508" max="10508" width="11.7109375" style="141" customWidth="1"/>
    <col min="10509" max="10510" width="9.140625" style="141"/>
    <col min="10511" max="10511" width="9.140625" style="141" customWidth="1"/>
    <col min="10512" max="10525" width="9.140625" style="141"/>
    <col min="10526" max="10526" width="0" style="141" hidden="1" customWidth="1"/>
    <col min="10527" max="10529" width="9.140625" style="141"/>
    <col min="10530" max="10530" width="0" style="141" hidden="1" customWidth="1"/>
    <col min="10531" max="10540" width="9.140625" style="141"/>
    <col min="10541" max="10541" width="9" style="141" customWidth="1"/>
    <col min="10542" max="10548" width="9.140625" style="141"/>
    <col min="10549" max="10549" width="9.140625" style="141" customWidth="1"/>
    <col min="10550" max="10550" width="9.140625" style="141"/>
    <col min="10551" max="10551" width="9.140625" style="141" customWidth="1"/>
    <col min="10552" max="10558" width="9.140625" style="141"/>
    <col min="10559" max="10559" width="0" style="141" hidden="1" customWidth="1"/>
    <col min="10560" max="10628" width="9.140625" style="141"/>
    <col min="10629" max="10629" width="0" style="141" hidden="1" customWidth="1"/>
    <col min="10630" max="10644" width="9.140625" style="141"/>
    <col min="10645" max="10645" width="21.42578125" style="141" customWidth="1"/>
    <col min="10646" max="10651" width="9.140625" style="141"/>
    <col min="10652" max="10652" width="22" style="141" customWidth="1"/>
    <col min="10653" max="10658" width="9.140625" style="141"/>
    <col min="10659" max="10659" width="22.5703125" style="141" customWidth="1"/>
    <col min="10660" max="10750" width="9.140625" style="141"/>
    <col min="10751" max="10751" width="0.28515625" style="141" customWidth="1"/>
    <col min="10752" max="10752" width="29.7109375" style="141" customWidth="1"/>
    <col min="10753" max="10753" width="9.5703125" style="141" customWidth="1"/>
    <col min="10754" max="10754" width="10.5703125" style="141" customWidth="1"/>
    <col min="10755" max="10757" width="9.85546875" style="141" customWidth="1"/>
    <col min="10758" max="10758" width="9.140625" style="141" customWidth="1"/>
    <col min="10759" max="10760" width="8.28515625" style="141" customWidth="1"/>
    <col min="10761" max="10761" width="9.140625" style="141" customWidth="1"/>
    <col min="10762" max="10762" width="9.5703125" style="141" customWidth="1"/>
    <col min="10763" max="10763" width="12.7109375" style="141" customWidth="1"/>
    <col min="10764" max="10764" width="11.7109375" style="141" customWidth="1"/>
    <col min="10765" max="10766" width="9.140625" style="141"/>
    <col min="10767" max="10767" width="9.140625" style="141" customWidth="1"/>
    <col min="10768" max="10781" width="9.140625" style="141"/>
    <col min="10782" max="10782" width="0" style="141" hidden="1" customWidth="1"/>
    <col min="10783" max="10785" width="9.140625" style="141"/>
    <col min="10786" max="10786" width="0" style="141" hidden="1" customWidth="1"/>
    <col min="10787" max="10796" width="9.140625" style="141"/>
    <col min="10797" max="10797" width="9" style="141" customWidth="1"/>
    <col min="10798" max="10804" width="9.140625" style="141"/>
    <col min="10805" max="10805" width="9.140625" style="141" customWidth="1"/>
    <col min="10806" max="10806" width="9.140625" style="141"/>
    <col min="10807" max="10807" width="9.140625" style="141" customWidth="1"/>
    <col min="10808" max="10814" width="9.140625" style="141"/>
    <col min="10815" max="10815" width="0" style="141" hidden="1" customWidth="1"/>
    <col min="10816" max="10884" width="9.140625" style="141"/>
    <col min="10885" max="10885" width="0" style="141" hidden="1" customWidth="1"/>
    <col min="10886" max="10900" width="9.140625" style="141"/>
    <col min="10901" max="10901" width="21.42578125" style="141" customWidth="1"/>
    <col min="10902" max="10907" width="9.140625" style="141"/>
    <col min="10908" max="10908" width="22" style="141" customWidth="1"/>
    <col min="10909" max="10914" width="9.140625" style="141"/>
    <col min="10915" max="10915" width="22.5703125" style="141" customWidth="1"/>
    <col min="10916" max="11006" width="9.140625" style="141"/>
    <col min="11007" max="11007" width="0.28515625" style="141" customWidth="1"/>
    <col min="11008" max="11008" width="29.7109375" style="141" customWidth="1"/>
    <col min="11009" max="11009" width="9.5703125" style="141" customWidth="1"/>
    <col min="11010" max="11010" width="10.5703125" style="141" customWidth="1"/>
    <col min="11011" max="11013" width="9.85546875" style="141" customWidth="1"/>
    <col min="11014" max="11014" width="9.140625" style="141" customWidth="1"/>
    <col min="11015" max="11016" width="8.28515625" style="141" customWidth="1"/>
    <col min="11017" max="11017" width="9.140625" style="141" customWidth="1"/>
    <col min="11018" max="11018" width="9.5703125" style="141" customWidth="1"/>
    <col min="11019" max="11019" width="12.7109375" style="141" customWidth="1"/>
    <col min="11020" max="11020" width="11.7109375" style="141" customWidth="1"/>
    <col min="11021" max="11022" width="9.140625" style="141"/>
    <col min="11023" max="11023" width="9.140625" style="141" customWidth="1"/>
    <col min="11024" max="11037" width="9.140625" style="141"/>
    <col min="11038" max="11038" width="0" style="141" hidden="1" customWidth="1"/>
    <col min="11039" max="11041" width="9.140625" style="141"/>
    <col min="11042" max="11042" width="0" style="141" hidden="1" customWidth="1"/>
    <col min="11043" max="11052" width="9.140625" style="141"/>
    <col min="11053" max="11053" width="9" style="141" customWidth="1"/>
    <col min="11054" max="11060" width="9.140625" style="141"/>
    <col min="11061" max="11061" width="9.140625" style="141" customWidth="1"/>
    <col min="11062" max="11062" width="9.140625" style="141"/>
    <col min="11063" max="11063" width="9.140625" style="141" customWidth="1"/>
    <col min="11064" max="11070" width="9.140625" style="141"/>
    <col min="11071" max="11071" width="0" style="141" hidden="1" customWidth="1"/>
    <col min="11072" max="11140" width="9.140625" style="141"/>
    <col min="11141" max="11141" width="0" style="141" hidden="1" customWidth="1"/>
    <col min="11142" max="11156" width="9.140625" style="141"/>
    <col min="11157" max="11157" width="21.42578125" style="141" customWidth="1"/>
    <col min="11158" max="11163" width="9.140625" style="141"/>
    <col min="11164" max="11164" width="22" style="141" customWidth="1"/>
    <col min="11165" max="11170" width="9.140625" style="141"/>
    <col min="11171" max="11171" width="22.5703125" style="141" customWidth="1"/>
    <col min="11172" max="11262" width="9.140625" style="141"/>
    <col min="11263" max="11263" width="0.28515625" style="141" customWidth="1"/>
    <col min="11264" max="11264" width="29.7109375" style="141" customWidth="1"/>
    <col min="11265" max="11265" width="9.5703125" style="141" customWidth="1"/>
    <col min="11266" max="11266" width="10.5703125" style="141" customWidth="1"/>
    <col min="11267" max="11269" width="9.85546875" style="141" customWidth="1"/>
    <col min="11270" max="11270" width="9.140625" style="141" customWidth="1"/>
    <col min="11271" max="11272" width="8.28515625" style="141" customWidth="1"/>
    <col min="11273" max="11273" width="9.140625" style="141" customWidth="1"/>
    <col min="11274" max="11274" width="9.5703125" style="141" customWidth="1"/>
    <col min="11275" max="11275" width="12.7109375" style="141" customWidth="1"/>
    <col min="11276" max="11276" width="11.7109375" style="141" customWidth="1"/>
    <col min="11277" max="11278" width="9.140625" style="141"/>
    <col min="11279" max="11279" width="9.140625" style="141" customWidth="1"/>
    <col min="11280" max="11293" width="9.140625" style="141"/>
    <col min="11294" max="11294" width="0" style="141" hidden="1" customWidth="1"/>
    <col min="11295" max="11297" width="9.140625" style="141"/>
    <col min="11298" max="11298" width="0" style="141" hidden="1" customWidth="1"/>
    <col min="11299" max="11308" width="9.140625" style="141"/>
    <col min="11309" max="11309" width="9" style="141" customWidth="1"/>
    <col min="11310" max="11316" width="9.140625" style="141"/>
    <col min="11317" max="11317" width="9.140625" style="141" customWidth="1"/>
    <col min="11318" max="11318" width="9.140625" style="141"/>
    <col min="11319" max="11319" width="9.140625" style="141" customWidth="1"/>
    <col min="11320" max="11326" width="9.140625" style="141"/>
    <col min="11327" max="11327" width="0" style="141" hidden="1" customWidth="1"/>
    <col min="11328" max="11396" width="9.140625" style="141"/>
    <col min="11397" max="11397" width="0" style="141" hidden="1" customWidth="1"/>
    <col min="11398" max="11412" width="9.140625" style="141"/>
    <col min="11413" max="11413" width="21.42578125" style="141" customWidth="1"/>
    <col min="11414" max="11419" width="9.140625" style="141"/>
    <col min="11420" max="11420" width="22" style="141" customWidth="1"/>
    <col min="11421" max="11426" width="9.140625" style="141"/>
    <col min="11427" max="11427" width="22.5703125" style="141" customWidth="1"/>
    <col min="11428" max="11518" width="9.140625" style="141"/>
    <col min="11519" max="11519" width="0.28515625" style="141" customWidth="1"/>
    <col min="11520" max="11520" width="29.7109375" style="141" customWidth="1"/>
    <col min="11521" max="11521" width="9.5703125" style="141" customWidth="1"/>
    <col min="11522" max="11522" width="10.5703125" style="141" customWidth="1"/>
    <col min="11523" max="11525" width="9.85546875" style="141" customWidth="1"/>
    <col min="11526" max="11526" width="9.140625" style="141" customWidth="1"/>
    <col min="11527" max="11528" width="8.28515625" style="141" customWidth="1"/>
    <col min="11529" max="11529" width="9.140625" style="141" customWidth="1"/>
    <col min="11530" max="11530" width="9.5703125" style="141" customWidth="1"/>
    <col min="11531" max="11531" width="12.7109375" style="141" customWidth="1"/>
    <col min="11532" max="11532" width="11.7109375" style="141" customWidth="1"/>
    <col min="11533" max="11534" width="9.140625" style="141"/>
    <col min="11535" max="11535" width="9.140625" style="141" customWidth="1"/>
    <col min="11536" max="11549" width="9.140625" style="141"/>
    <col min="11550" max="11550" width="0" style="141" hidden="1" customWidth="1"/>
    <col min="11551" max="11553" width="9.140625" style="141"/>
    <col min="11554" max="11554" width="0" style="141" hidden="1" customWidth="1"/>
    <col min="11555" max="11564" width="9.140625" style="141"/>
    <col min="11565" max="11565" width="9" style="141" customWidth="1"/>
    <col min="11566" max="11572" width="9.140625" style="141"/>
    <col min="11573" max="11573" width="9.140625" style="141" customWidth="1"/>
    <col min="11574" max="11574" width="9.140625" style="141"/>
    <col min="11575" max="11575" width="9.140625" style="141" customWidth="1"/>
    <col min="11576" max="11582" width="9.140625" style="141"/>
    <col min="11583" max="11583" width="0" style="141" hidden="1" customWidth="1"/>
    <col min="11584" max="11652" width="9.140625" style="141"/>
    <col min="11653" max="11653" width="0" style="141" hidden="1" customWidth="1"/>
    <col min="11654" max="11668" width="9.140625" style="141"/>
    <col min="11669" max="11669" width="21.42578125" style="141" customWidth="1"/>
    <col min="11670" max="11675" width="9.140625" style="141"/>
    <col min="11676" max="11676" width="22" style="141" customWidth="1"/>
    <col min="11677" max="11682" width="9.140625" style="141"/>
    <col min="11683" max="11683" width="22.5703125" style="141" customWidth="1"/>
    <col min="11684" max="11774" width="9.140625" style="141"/>
    <col min="11775" max="11775" width="0.28515625" style="141" customWidth="1"/>
    <col min="11776" max="11776" width="29.7109375" style="141" customWidth="1"/>
    <col min="11777" max="11777" width="9.5703125" style="141" customWidth="1"/>
    <col min="11778" max="11778" width="10.5703125" style="141" customWidth="1"/>
    <col min="11779" max="11781" width="9.85546875" style="141" customWidth="1"/>
    <col min="11782" max="11782" width="9.140625" style="141" customWidth="1"/>
    <col min="11783" max="11784" width="8.28515625" style="141" customWidth="1"/>
    <col min="11785" max="11785" width="9.140625" style="141" customWidth="1"/>
    <col min="11786" max="11786" width="9.5703125" style="141" customWidth="1"/>
    <col min="11787" max="11787" width="12.7109375" style="141" customWidth="1"/>
    <col min="11788" max="11788" width="11.7109375" style="141" customWidth="1"/>
    <col min="11789" max="11790" width="9.140625" style="141"/>
    <col min="11791" max="11791" width="9.140625" style="141" customWidth="1"/>
    <col min="11792" max="11805" width="9.140625" style="141"/>
    <col min="11806" max="11806" width="0" style="141" hidden="1" customWidth="1"/>
    <col min="11807" max="11809" width="9.140625" style="141"/>
    <col min="11810" max="11810" width="0" style="141" hidden="1" customWidth="1"/>
    <col min="11811" max="11820" width="9.140625" style="141"/>
    <col min="11821" max="11821" width="9" style="141" customWidth="1"/>
    <col min="11822" max="11828" width="9.140625" style="141"/>
    <col min="11829" max="11829" width="9.140625" style="141" customWidth="1"/>
    <col min="11830" max="11830" width="9.140625" style="141"/>
    <col min="11831" max="11831" width="9.140625" style="141" customWidth="1"/>
    <col min="11832" max="11838" width="9.140625" style="141"/>
    <col min="11839" max="11839" width="0" style="141" hidden="1" customWidth="1"/>
    <col min="11840" max="11908" width="9.140625" style="141"/>
    <col min="11909" max="11909" width="0" style="141" hidden="1" customWidth="1"/>
    <col min="11910" max="11924" width="9.140625" style="141"/>
    <col min="11925" max="11925" width="21.42578125" style="141" customWidth="1"/>
    <col min="11926" max="11931" width="9.140625" style="141"/>
    <col min="11932" max="11932" width="22" style="141" customWidth="1"/>
    <col min="11933" max="11938" width="9.140625" style="141"/>
    <col min="11939" max="11939" width="22.5703125" style="141" customWidth="1"/>
    <col min="11940" max="12030" width="9.140625" style="141"/>
    <col min="12031" max="12031" width="0.28515625" style="141" customWidth="1"/>
    <col min="12032" max="12032" width="29.7109375" style="141" customWidth="1"/>
    <col min="12033" max="12033" width="9.5703125" style="141" customWidth="1"/>
    <col min="12034" max="12034" width="10.5703125" style="141" customWidth="1"/>
    <col min="12035" max="12037" width="9.85546875" style="141" customWidth="1"/>
    <col min="12038" max="12038" width="9.140625" style="141" customWidth="1"/>
    <col min="12039" max="12040" width="8.28515625" style="141" customWidth="1"/>
    <col min="12041" max="12041" width="9.140625" style="141" customWidth="1"/>
    <col min="12042" max="12042" width="9.5703125" style="141" customWidth="1"/>
    <col min="12043" max="12043" width="12.7109375" style="141" customWidth="1"/>
    <col min="12044" max="12044" width="11.7109375" style="141" customWidth="1"/>
    <col min="12045" max="12046" width="9.140625" style="141"/>
    <col min="12047" max="12047" width="9.140625" style="141" customWidth="1"/>
    <col min="12048" max="12061" width="9.140625" style="141"/>
    <col min="12062" max="12062" width="0" style="141" hidden="1" customWidth="1"/>
    <col min="12063" max="12065" width="9.140625" style="141"/>
    <col min="12066" max="12066" width="0" style="141" hidden="1" customWidth="1"/>
    <col min="12067" max="12076" width="9.140625" style="141"/>
    <col min="12077" max="12077" width="9" style="141" customWidth="1"/>
    <col min="12078" max="12084" width="9.140625" style="141"/>
    <col min="12085" max="12085" width="9.140625" style="141" customWidth="1"/>
    <col min="12086" max="12086" width="9.140625" style="141"/>
    <col min="12087" max="12087" width="9.140625" style="141" customWidth="1"/>
    <col min="12088" max="12094" width="9.140625" style="141"/>
    <col min="12095" max="12095" width="0" style="141" hidden="1" customWidth="1"/>
    <col min="12096" max="12164" width="9.140625" style="141"/>
    <col min="12165" max="12165" width="0" style="141" hidden="1" customWidth="1"/>
    <col min="12166" max="12180" width="9.140625" style="141"/>
    <col min="12181" max="12181" width="21.42578125" style="141" customWidth="1"/>
    <col min="12182" max="12187" width="9.140625" style="141"/>
    <col min="12188" max="12188" width="22" style="141" customWidth="1"/>
    <col min="12189" max="12194" width="9.140625" style="141"/>
    <col min="12195" max="12195" width="22.5703125" style="141" customWidth="1"/>
    <col min="12196" max="12286" width="9.140625" style="141"/>
    <col min="12287" max="12287" width="0.28515625" style="141" customWidth="1"/>
    <col min="12288" max="12288" width="29.7109375" style="141" customWidth="1"/>
    <col min="12289" max="12289" width="9.5703125" style="141" customWidth="1"/>
    <col min="12290" max="12290" width="10.5703125" style="141" customWidth="1"/>
    <col min="12291" max="12293" width="9.85546875" style="141" customWidth="1"/>
    <col min="12294" max="12294" width="9.140625" style="141" customWidth="1"/>
    <col min="12295" max="12296" width="8.28515625" style="141" customWidth="1"/>
    <col min="12297" max="12297" width="9.140625" style="141" customWidth="1"/>
    <col min="12298" max="12298" width="9.5703125" style="141" customWidth="1"/>
    <col min="12299" max="12299" width="12.7109375" style="141" customWidth="1"/>
    <col min="12300" max="12300" width="11.7109375" style="141" customWidth="1"/>
    <col min="12301" max="12302" width="9.140625" style="141"/>
    <col min="12303" max="12303" width="9.140625" style="141" customWidth="1"/>
    <col min="12304" max="12317" width="9.140625" style="141"/>
    <col min="12318" max="12318" width="0" style="141" hidden="1" customWidth="1"/>
    <col min="12319" max="12321" width="9.140625" style="141"/>
    <col min="12322" max="12322" width="0" style="141" hidden="1" customWidth="1"/>
    <col min="12323" max="12332" width="9.140625" style="141"/>
    <col min="12333" max="12333" width="9" style="141" customWidth="1"/>
    <col min="12334" max="12340" width="9.140625" style="141"/>
    <col min="12341" max="12341" width="9.140625" style="141" customWidth="1"/>
    <col min="12342" max="12342" width="9.140625" style="141"/>
    <col min="12343" max="12343" width="9.140625" style="141" customWidth="1"/>
    <col min="12344" max="12350" width="9.140625" style="141"/>
    <col min="12351" max="12351" width="0" style="141" hidden="1" customWidth="1"/>
    <col min="12352" max="12420" width="9.140625" style="141"/>
    <col min="12421" max="12421" width="0" style="141" hidden="1" customWidth="1"/>
    <col min="12422" max="12436" width="9.140625" style="141"/>
    <col min="12437" max="12437" width="21.42578125" style="141" customWidth="1"/>
    <col min="12438" max="12443" width="9.140625" style="141"/>
    <col min="12444" max="12444" width="22" style="141" customWidth="1"/>
    <col min="12445" max="12450" width="9.140625" style="141"/>
    <col min="12451" max="12451" width="22.5703125" style="141" customWidth="1"/>
    <col min="12452" max="12542" width="9.140625" style="141"/>
    <col min="12543" max="12543" width="0.28515625" style="141" customWidth="1"/>
    <col min="12544" max="12544" width="29.7109375" style="141" customWidth="1"/>
    <col min="12545" max="12545" width="9.5703125" style="141" customWidth="1"/>
    <col min="12546" max="12546" width="10.5703125" style="141" customWidth="1"/>
    <col min="12547" max="12549" width="9.85546875" style="141" customWidth="1"/>
    <col min="12550" max="12550" width="9.140625" style="141" customWidth="1"/>
    <col min="12551" max="12552" width="8.28515625" style="141" customWidth="1"/>
    <col min="12553" max="12553" width="9.140625" style="141" customWidth="1"/>
    <col min="12554" max="12554" width="9.5703125" style="141" customWidth="1"/>
    <col min="12555" max="12555" width="12.7109375" style="141" customWidth="1"/>
    <col min="12556" max="12556" width="11.7109375" style="141" customWidth="1"/>
    <col min="12557" max="12558" width="9.140625" style="141"/>
    <col min="12559" max="12559" width="9.140625" style="141" customWidth="1"/>
    <col min="12560" max="12573" width="9.140625" style="141"/>
    <col min="12574" max="12574" width="0" style="141" hidden="1" customWidth="1"/>
    <col min="12575" max="12577" width="9.140625" style="141"/>
    <col min="12578" max="12578" width="0" style="141" hidden="1" customWidth="1"/>
    <col min="12579" max="12588" width="9.140625" style="141"/>
    <col min="12589" max="12589" width="9" style="141" customWidth="1"/>
    <col min="12590" max="12596" width="9.140625" style="141"/>
    <col min="12597" max="12597" width="9.140625" style="141" customWidth="1"/>
    <col min="12598" max="12598" width="9.140625" style="141"/>
    <col min="12599" max="12599" width="9.140625" style="141" customWidth="1"/>
    <col min="12600" max="12606" width="9.140625" style="141"/>
    <col min="12607" max="12607" width="0" style="141" hidden="1" customWidth="1"/>
    <col min="12608" max="12676" width="9.140625" style="141"/>
    <col min="12677" max="12677" width="0" style="141" hidden="1" customWidth="1"/>
    <col min="12678" max="12692" width="9.140625" style="141"/>
    <col min="12693" max="12693" width="21.42578125" style="141" customWidth="1"/>
    <col min="12694" max="12699" width="9.140625" style="141"/>
    <col min="12700" max="12700" width="22" style="141" customWidth="1"/>
    <col min="12701" max="12706" width="9.140625" style="141"/>
    <col min="12707" max="12707" width="22.5703125" style="141" customWidth="1"/>
    <col min="12708" max="12798" width="9.140625" style="141"/>
    <col min="12799" max="12799" width="0.28515625" style="141" customWidth="1"/>
    <col min="12800" max="12800" width="29.7109375" style="141" customWidth="1"/>
    <col min="12801" max="12801" width="9.5703125" style="141" customWidth="1"/>
    <col min="12802" max="12802" width="10.5703125" style="141" customWidth="1"/>
    <col min="12803" max="12805" width="9.85546875" style="141" customWidth="1"/>
    <col min="12806" max="12806" width="9.140625" style="141" customWidth="1"/>
    <col min="12807" max="12808" width="8.28515625" style="141" customWidth="1"/>
    <col min="12809" max="12809" width="9.140625" style="141" customWidth="1"/>
    <col min="12810" max="12810" width="9.5703125" style="141" customWidth="1"/>
    <col min="12811" max="12811" width="12.7109375" style="141" customWidth="1"/>
    <col min="12812" max="12812" width="11.7109375" style="141" customWidth="1"/>
    <col min="12813" max="12814" width="9.140625" style="141"/>
    <col min="12815" max="12815" width="9.140625" style="141" customWidth="1"/>
    <col min="12816" max="12829" width="9.140625" style="141"/>
    <col min="12830" max="12830" width="0" style="141" hidden="1" customWidth="1"/>
    <col min="12831" max="12833" width="9.140625" style="141"/>
    <col min="12834" max="12834" width="0" style="141" hidden="1" customWidth="1"/>
    <col min="12835" max="12844" width="9.140625" style="141"/>
    <col min="12845" max="12845" width="9" style="141" customWidth="1"/>
    <col min="12846" max="12852" width="9.140625" style="141"/>
    <col min="12853" max="12853" width="9.140625" style="141" customWidth="1"/>
    <col min="12854" max="12854" width="9.140625" style="141"/>
    <col min="12855" max="12855" width="9.140625" style="141" customWidth="1"/>
    <col min="12856" max="12862" width="9.140625" style="141"/>
    <col min="12863" max="12863" width="0" style="141" hidden="1" customWidth="1"/>
    <col min="12864" max="12932" width="9.140625" style="141"/>
    <col min="12933" max="12933" width="0" style="141" hidden="1" customWidth="1"/>
    <col min="12934" max="12948" width="9.140625" style="141"/>
    <col min="12949" max="12949" width="21.42578125" style="141" customWidth="1"/>
    <col min="12950" max="12955" width="9.140625" style="141"/>
    <col min="12956" max="12956" width="22" style="141" customWidth="1"/>
    <col min="12957" max="12962" width="9.140625" style="141"/>
    <col min="12963" max="12963" width="22.5703125" style="141" customWidth="1"/>
    <col min="12964" max="13054" width="9.140625" style="141"/>
    <col min="13055" max="13055" width="0.28515625" style="141" customWidth="1"/>
    <col min="13056" max="13056" width="29.7109375" style="141" customWidth="1"/>
    <col min="13057" max="13057" width="9.5703125" style="141" customWidth="1"/>
    <col min="13058" max="13058" width="10.5703125" style="141" customWidth="1"/>
    <col min="13059" max="13061" width="9.85546875" style="141" customWidth="1"/>
    <col min="13062" max="13062" width="9.140625" style="141" customWidth="1"/>
    <col min="13063" max="13064" width="8.28515625" style="141" customWidth="1"/>
    <col min="13065" max="13065" width="9.140625" style="141" customWidth="1"/>
    <col min="13066" max="13066" width="9.5703125" style="141" customWidth="1"/>
    <col min="13067" max="13067" width="12.7109375" style="141" customWidth="1"/>
    <col min="13068" max="13068" width="11.7109375" style="141" customWidth="1"/>
    <col min="13069" max="13070" width="9.140625" style="141"/>
    <col min="13071" max="13071" width="9.140625" style="141" customWidth="1"/>
    <col min="13072" max="13085" width="9.140625" style="141"/>
    <col min="13086" max="13086" width="0" style="141" hidden="1" customWidth="1"/>
    <col min="13087" max="13089" width="9.140625" style="141"/>
    <col min="13090" max="13090" width="0" style="141" hidden="1" customWidth="1"/>
    <col min="13091" max="13100" width="9.140625" style="141"/>
    <col min="13101" max="13101" width="9" style="141" customWidth="1"/>
    <col min="13102" max="13108" width="9.140625" style="141"/>
    <col min="13109" max="13109" width="9.140625" style="141" customWidth="1"/>
    <col min="13110" max="13110" width="9.140625" style="141"/>
    <col min="13111" max="13111" width="9.140625" style="141" customWidth="1"/>
    <col min="13112" max="13118" width="9.140625" style="141"/>
    <col min="13119" max="13119" width="0" style="141" hidden="1" customWidth="1"/>
    <col min="13120" max="13188" width="9.140625" style="141"/>
    <col min="13189" max="13189" width="0" style="141" hidden="1" customWidth="1"/>
    <col min="13190" max="13204" width="9.140625" style="141"/>
    <col min="13205" max="13205" width="21.42578125" style="141" customWidth="1"/>
    <col min="13206" max="13211" width="9.140625" style="141"/>
    <col min="13212" max="13212" width="22" style="141" customWidth="1"/>
    <col min="13213" max="13218" width="9.140625" style="141"/>
    <col min="13219" max="13219" width="22.5703125" style="141" customWidth="1"/>
    <col min="13220" max="13310" width="9.140625" style="141"/>
    <col min="13311" max="13311" width="0.28515625" style="141" customWidth="1"/>
    <col min="13312" max="13312" width="29.7109375" style="141" customWidth="1"/>
    <col min="13313" max="13313" width="9.5703125" style="141" customWidth="1"/>
    <col min="13314" max="13314" width="10.5703125" style="141" customWidth="1"/>
    <col min="13315" max="13317" width="9.85546875" style="141" customWidth="1"/>
    <col min="13318" max="13318" width="9.140625" style="141" customWidth="1"/>
    <col min="13319" max="13320" width="8.28515625" style="141" customWidth="1"/>
    <col min="13321" max="13321" width="9.140625" style="141" customWidth="1"/>
    <col min="13322" max="13322" width="9.5703125" style="141" customWidth="1"/>
    <col min="13323" max="13323" width="12.7109375" style="141" customWidth="1"/>
    <col min="13324" max="13324" width="11.7109375" style="141" customWidth="1"/>
    <col min="13325" max="13326" width="9.140625" style="141"/>
    <col min="13327" max="13327" width="9.140625" style="141" customWidth="1"/>
    <col min="13328" max="13341" width="9.140625" style="141"/>
    <col min="13342" max="13342" width="0" style="141" hidden="1" customWidth="1"/>
    <col min="13343" max="13345" width="9.140625" style="141"/>
    <col min="13346" max="13346" width="0" style="141" hidden="1" customWidth="1"/>
    <col min="13347" max="13356" width="9.140625" style="141"/>
    <col min="13357" max="13357" width="9" style="141" customWidth="1"/>
    <col min="13358" max="13364" width="9.140625" style="141"/>
    <col min="13365" max="13365" width="9.140625" style="141" customWidth="1"/>
    <col min="13366" max="13366" width="9.140625" style="141"/>
    <col min="13367" max="13367" width="9.140625" style="141" customWidth="1"/>
    <col min="13368" max="13374" width="9.140625" style="141"/>
    <col min="13375" max="13375" width="0" style="141" hidden="1" customWidth="1"/>
    <col min="13376" max="13444" width="9.140625" style="141"/>
    <col min="13445" max="13445" width="0" style="141" hidden="1" customWidth="1"/>
    <col min="13446" max="13460" width="9.140625" style="141"/>
    <col min="13461" max="13461" width="21.42578125" style="141" customWidth="1"/>
    <col min="13462" max="13467" width="9.140625" style="141"/>
    <col min="13468" max="13468" width="22" style="141" customWidth="1"/>
    <col min="13469" max="13474" width="9.140625" style="141"/>
    <col min="13475" max="13475" width="22.5703125" style="141" customWidth="1"/>
    <col min="13476" max="13566" width="9.140625" style="141"/>
    <col min="13567" max="13567" width="0.28515625" style="141" customWidth="1"/>
    <col min="13568" max="13568" width="29.7109375" style="141" customWidth="1"/>
    <col min="13569" max="13569" width="9.5703125" style="141" customWidth="1"/>
    <col min="13570" max="13570" width="10.5703125" style="141" customWidth="1"/>
    <col min="13571" max="13573" width="9.85546875" style="141" customWidth="1"/>
    <col min="13574" max="13574" width="9.140625" style="141" customWidth="1"/>
    <col min="13575" max="13576" width="8.28515625" style="141" customWidth="1"/>
    <col min="13577" max="13577" width="9.140625" style="141" customWidth="1"/>
    <col min="13578" max="13578" width="9.5703125" style="141" customWidth="1"/>
    <col min="13579" max="13579" width="12.7109375" style="141" customWidth="1"/>
    <col min="13580" max="13580" width="11.7109375" style="141" customWidth="1"/>
    <col min="13581" max="13582" width="9.140625" style="141"/>
    <col min="13583" max="13583" width="9.140625" style="141" customWidth="1"/>
    <col min="13584" max="13597" width="9.140625" style="141"/>
    <col min="13598" max="13598" width="0" style="141" hidden="1" customWidth="1"/>
    <col min="13599" max="13601" width="9.140625" style="141"/>
    <col min="13602" max="13602" width="0" style="141" hidden="1" customWidth="1"/>
    <col min="13603" max="13612" width="9.140625" style="141"/>
    <col min="13613" max="13613" width="9" style="141" customWidth="1"/>
    <col min="13614" max="13620" width="9.140625" style="141"/>
    <col min="13621" max="13621" width="9.140625" style="141" customWidth="1"/>
    <col min="13622" max="13622" width="9.140625" style="141"/>
    <col min="13623" max="13623" width="9.140625" style="141" customWidth="1"/>
    <col min="13624" max="13630" width="9.140625" style="141"/>
    <col min="13631" max="13631" width="0" style="141" hidden="1" customWidth="1"/>
    <col min="13632" max="13700" width="9.140625" style="141"/>
    <col min="13701" max="13701" width="0" style="141" hidden="1" customWidth="1"/>
    <col min="13702" max="13716" width="9.140625" style="141"/>
    <col min="13717" max="13717" width="21.42578125" style="141" customWidth="1"/>
    <col min="13718" max="13723" width="9.140625" style="141"/>
    <col min="13724" max="13724" width="22" style="141" customWidth="1"/>
    <col min="13725" max="13730" width="9.140625" style="141"/>
    <col min="13731" max="13731" width="22.5703125" style="141" customWidth="1"/>
    <col min="13732" max="13822" width="9.140625" style="141"/>
    <col min="13823" max="13823" width="0.28515625" style="141" customWidth="1"/>
    <col min="13824" max="13824" width="29.7109375" style="141" customWidth="1"/>
    <col min="13825" max="13825" width="9.5703125" style="141" customWidth="1"/>
    <col min="13826" max="13826" width="10.5703125" style="141" customWidth="1"/>
    <col min="13827" max="13829" width="9.85546875" style="141" customWidth="1"/>
    <col min="13830" max="13830" width="9.140625" style="141" customWidth="1"/>
    <col min="13831" max="13832" width="8.28515625" style="141" customWidth="1"/>
    <col min="13833" max="13833" width="9.140625" style="141" customWidth="1"/>
    <col min="13834" max="13834" width="9.5703125" style="141" customWidth="1"/>
    <col min="13835" max="13835" width="12.7109375" style="141" customWidth="1"/>
    <col min="13836" max="13836" width="11.7109375" style="141" customWidth="1"/>
    <col min="13837" max="13838" width="9.140625" style="141"/>
    <col min="13839" max="13839" width="9.140625" style="141" customWidth="1"/>
    <col min="13840" max="13853" width="9.140625" style="141"/>
    <col min="13854" max="13854" width="0" style="141" hidden="1" customWidth="1"/>
    <col min="13855" max="13857" width="9.140625" style="141"/>
    <col min="13858" max="13858" width="0" style="141" hidden="1" customWidth="1"/>
    <col min="13859" max="13868" width="9.140625" style="141"/>
    <col min="13869" max="13869" width="9" style="141" customWidth="1"/>
    <col min="13870" max="13876" width="9.140625" style="141"/>
    <col min="13877" max="13877" width="9.140625" style="141" customWidth="1"/>
    <col min="13878" max="13878" width="9.140625" style="141"/>
    <col min="13879" max="13879" width="9.140625" style="141" customWidth="1"/>
    <col min="13880" max="13886" width="9.140625" style="141"/>
    <col min="13887" max="13887" width="0" style="141" hidden="1" customWidth="1"/>
    <col min="13888" max="13956" width="9.140625" style="141"/>
    <col min="13957" max="13957" width="0" style="141" hidden="1" customWidth="1"/>
    <col min="13958" max="13972" width="9.140625" style="141"/>
    <col min="13973" max="13973" width="21.42578125" style="141" customWidth="1"/>
    <col min="13974" max="13979" width="9.140625" style="141"/>
    <col min="13980" max="13980" width="22" style="141" customWidth="1"/>
    <col min="13981" max="13986" width="9.140625" style="141"/>
    <col min="13987" max="13987" width="22.5703125" style="141" customWidth="1"/>
    <col min="13988" max="14078" width="9.140625" style="141"/>
    <col min="14079" max="14079" width="0.28515625" style="141" customWidth="1"/>
    <col min="14080" max="14080" width="29.7109375" style="141" customWidth="1"/>
    <col min="14081" max="14081" width="9.5703125" style="141" customWidth="1"/>
    <col min="14082" max="14082" width="10.5703125" style="141" customWidth="1"/>
    <col min="14083" max="14085" width="9.85546875" style="141" customWidth="1"/>
    <col min="14086" max="14086" width="9.140625" style="141" customWidth="1"/>
    <col min="14087" max="14088" width="8.28515625" style="141" customWidth="1"/>
    <col min="14089" max="14089" width="9.140625" style="141" customWidth="1"/>
    <col min="14090" max="14090" width="9.5703125" style="141" customWidth="1"/>
    <col min="14091" max="14091" width="12.7109375" style="141" customWidth="1"/>
    <col min="14092" max="14092" width="11.7109375" style="141" customWidth="1"/>
    <col min="14093" max="14094" width="9.140625" style="141"/>
    <col min="14095" max="14095" width="9.140625" style="141" customWidth="1"/>
    <col min="14096" max="14109" width="9.140625" style="141"/>
    <col min="14110" max="14110" width="0" style="141" hidden="1" customWidth="1"/>
    <col min="14111" max="14113" width="9.140625" style="141"/>
    <col min="14114" max="14114" width="0" style="141" hidden="1" customWidth="1"/>
    <col min="14115" max="14124" width="9.140625" style="141"/>
    <col min="14125" max="14125" width="9" style="141" customWidth="1"/>
    <col min="14126" max="14132" width="9.140625" style="141"/>
    <col min="14133" max="14133" width="9.140625" style="141" customWidth="1"/>
    <col min="14134" max="14134" width="9.140625" style="141"/>
    <col min="14135" max="14135" width="9.140625" style="141" customWidth="1"/>
    <col min="14136" max="14142" width="9.140625" style="141"/>
    <col min="14143" max="14143" width="0" style="141" hidden="1" customWidth="1"/>
    <col min="14144" max="14212" width="9.140625" style="141"/>
    <col min="14213" max="14213" width="0" style="141" hidden="1" customWidth="1"/>
    <col min="14214" max="14228" width="9.140625" style="141"/>
    <col min="14229" max="14229" width="21.42578125" style="141" customWidth="1"/>
    <col min="14230" max="14235" width="9.140625" style="141"/>
    <col min="14236" max="14236" width="22" style="141" customWidth="1"/>
    <col min="14237" max="14242" width="9.140625" style="141"/>
    <col min="14243" max="14243" width="22.5703125" style="141" customWidth="1"/>
    <col min="14244" max="14334" width="9.140625" style="141"/>
    <col min="14335" max="14335" width="0.28515625" style="141" customWidth="1"/>
    <col min="14336" max="14336" width="29.7109375" style="141" customWidth="1"/>
    <col min="14337" max="14337" width="9.5703125" style="141" customWidth="1"/>
    <col min="14338" max="14338" width="10.5703125" style="141" customWidth="1"/>
    <col min="14339" max="14341" width="9.85546875" style="141" customWidth="1"/>
    <col min="14342" max="14342" width="9.140625" style="141" customWidth="1"/>
    <col min="14343" max="14344" width="8.28515625" style="141" customWidth="1"/>
    <col min="14345" max="14345" width="9.140625" style="141" customWidth="1"/>
    <col min="14346" max="14346" width="9.5703125" style="141" customWidth="1"/>
    <col min="14347" max="14347" width="12.7109375" style="141" customWidth="1"/>
    <col min="14348" max="14348" width="11.7109375" style="141" customWidth="1"/>
    <col min="14349" max="14350" width="9.140625" style="141"/>
    <col min="14351" max="14351" width="9.140625" style="141" customWidth="1"/>
    <col min="14352" max="14365" width="9.140625" style="141"/>
    <col min="14366" max="14366" width="0" style="141" hidden="1" customWidth="1"/>
    <col min="14367" max="14369" width="9.140625" style="141"/>
    <col min="14370" max="14370" width="0" style="141" hidden="1" customWidth="1"/>
    <col min="14371" max="14380" width="9.140625" style="141"/>
    <col min="14381" max="14381" width="9" style="141" customWidth="1"/>
    <col min="14382" max="14388" width="9.140625" style="141"/>
    <col min="14389" max="14389" width="9.140625" style="141" customWidth="1"/>
    <col min="14390" max="14390" width="9.140625" style="141"/>
    <col min="14391" max="14391" width="9.140625" style="141" customWidth="1"/>
    <col min="14392" max="14398" width="9.140625" style="141"/>
    <col min="14399" max="14399" width="0" style="141" hidden="1" customWidth="1"/>
    <col min="14400" max="14468" width="9.140625" style="141"/>
    <col min="14469" max="14469" width="0" style="141" hidden="1" customWidth="1"/>
    <col min="14470" max="14484" width="9.140625" style="141"/>
    <col min="14485" max="14485" width="21.42578125" style="141" customWidth="1"/>
    <col min="14486" max="14491" width="9.140625" style="141"/>
    <col min="14492" max="14492" width="22" style="141" customWidth="1"/>
    <col min="14493" max="14498" width="9.140625" style="141"/>
    <col min="14499" max="14499" width="22.5703125" style="141" customWidth="1"/>
    <col min="14500" max="14590" width="9.140625" style="141"/>
    <col min="14591" max="14591" width="0.28515625" style="141" customWidth="1"/>
    <col min="14592" max="14592" width="29.7109375" style="141" customWidth="1"/>
    <col min="14593" max="14593" width="9.5703125" style="141" customWidth="1"/>
    <col min="14594" max="14594" width="10.5703125" style="141" customWidth="1"/>
    <col min="14595" max="14597" width="9.85546875" style="141" customWidth="1"/>
    <col min="14598" max="14598" width="9.140625" style="141" customWidth="1"/>
    <col min="14599" max="14600" width="8.28515625" style="141" customWidth="1"/>
    <col min="14601" max="14601" width="9.140625" style="141" customWidth="1"/>
    <col min="14602" max="14602" width="9.5703125" style="141" customWidth="1"/>
    <col min="14603" max="14603" width="12.7109375" style="141" customWidth="1"/>
    <col min="14604" max="14604" width="11.7109375" style="141" customWidth="1"/>
    <col min="14605" max="14606" width="9.140625" style="141"/>
    <col min="14607" max="14607" width="9.140625" style="141" customWidth="1"/>
    <col min="14608" max="14621" width="9.140625" style="141"/>
    <col min="14622" max="14622" width="0" style="141" hidden="1" customWidth="1"/>
    <col min="14623" max="14625" width="9.140625" style="141"/>
    <col min="14626" max="14626" width="0" style="141" hidden="1" customWidth="1"/>
    <col min="14627" max="14636" width="9.140625" style="141"/>
    <col min="14637" max="14637" width="9" style="141" customWidth="1"/>
    <col min="14638" max="14644" width="9.140625" style="141"/>
    <col min="14645" max="14645" width="9.140625" style="141" customWidth="1"/>
    <col min="14646" max="14646" width="9.140625" style="141"/>
    <col min="14647" max="14647" width="9.140625" style="141" customWidth="1"/>
    <col min="14648" max="14654" width="9.140625" style="141"/>
    <col min="14655" max="14655" width="0" style="141" hidden="1" customWidth="1"/>
    <col min="14656" max="14724" width="9.140625" style="141"/>
    <col min="14725" max="14725" width="0" style="141" hidden="1" customWidth="1"/>
    <col min="14726" max="14740" width="9.140625" style="141"/>
    <col min="14741" max="14741" width="21.42578125" style="141" customWidth="1"/>
    <col min="14742" max="14747" width="9.140625" style="141"/>
    <col min="14748" max="14748" width="22" style="141" customWidth="1"/>
    <col min="14749" max="14754" width="9.140625" style="141"/>
    <col min="14755" max="14755" width="22.5703125" style="141" customWidth="1"/>
    <col min="14756" max="14846" width="9.140625" style="141"/>
    <col min="14847" max="14847" width="0.28515625" style="141" customWidth="1"/>
    <col min="14848" max="14848" width="29.7109375" style="141" customWidth="1"/>
    <col min="14849" max="14849" width="9.5703125" style="141" customWidth="1"/>
    <col min="14850" max="14850" width="10.5703125" style="141" customWidth="1"/>
    <col min="14851" max="14853" width="9.85546875" style="141" customWidth="1"/>
    <col min="14854" max="14854" width="9.140625" style="141" customWidth="1"/>
    <col min="14855" max="14856" width="8.28515625" style="141" customWidth="1"/>
    <col min="14857" max="14857" width="9.140625" style="141" customWidth="1"/>
    <col min="14858" max="14858" width="9.5703125" style="141" customWidth="1"/>
    <col min="14859" max="14859" width="12.7109375" style="141" customWidth="1"/>
    <col min="14860" max="14860" width="11.7109375" style="141" customWidth="1"/>
    <col min="14861" max="14862" width="9.140625" style="141"/>
    <col min="14863" max="14863" width="9.140625" style="141" customWidth="1"/>
    <col min="14864" max="14877" width="9.140625" style="141"/>
    <col min="14878" max="14878" width="0" style="141" hidden="1" customWidth="1"/>
    <col min="14879" max="14881" width="9.140625" style="141"/>
    <col min="14882" max="14882" width="0" style="141" hidden="1" customWidth="1"/>
    <col min="14883" max="14892" width="9.140625" style="141"/>
    <col min="14893" max="14893" width="9" style="141" customWidth="1"/>
    <col min="14894" max="14900" width="9.140625" style="141"/>
    <col min="14901" max="14901" width="9.140625" style="141" customWidth="1"/>
    <col min="14902" max="14902" width="9.140625" style="141"/>
    <col min="14903" max="14903" width="9.140625" style="141" customWidth="1"/>
    <col min="14904" max="14910" width="9.140625" style="141"/>
    <col min="14911" max="14911" width="0" style="141" hidden="1" customWidth="1"/>
    <col min="14912" max="14980" width="9.140625" style="141"/>
    <col min="14981" max="14981" width="0" style="141" hidden="1" customWidth="1"/>
    <col min="14982" max="14996" width="9.140625" style="141"/>
    <col min="14997" max="14997" width="21.42578125" style="141" customWidth="1"/>
    <col min="14998" max="15003" width="9.140625" style="141"/>
    <col min="15004" max="15004" width="22" style="141" customWidth="1"/>
    <col min="15005" max="15010" width="9.140625" style="141"/>
    <col min="15011" max="15011" width="22.5703125" style="141" customWidth="1"/>
    <col min="15012" max="15102" width="9.140625" style="141"/>
    <col min="15103" max="15103" width="0.28515625" style="141" customWidth="1"/>
    <col min="15104" max="15104" width="29.7109375" style="141" customWidth="1"/>
    <col min="15105" max="15105" width="9.5703125" style="141" customWidth="1"/>
    <col min="15106" max="15106" width="10.5703125" style="141" customWidth="1"/>
    <col min="15107" max="15109" width="9.85546875" style="141" customWidth="1"/>
    <col min="15110" max="15110" width="9.140625" style="141" customWidth="1"/>
    <col min="15111" max="15112" width="8.28515625" style="141" customWidth="1"/>
    <col min="15113" max="15113" width="9.140625" style="141" customWidth="1"/>
    <col min="15114" max="15114" width="9.5703125" style="141" customWidth="1"/>
    <col min="15115" max="15115" width="12.7109375" style="141" customWidth="1"/>
    <col min="15116" max="15116" width="11.7109375" style="141" customWidth="1"/>
    <col min="15117" max="15118" width="9.140625" style="141"/>
    <col min="15119" max="15119" width="9.140625" style="141" customWidth="1"/>
    <col min="15120" max="15133" width="9.140625" style="141"/>
    <col min="15134" max="15134" width="0" style="141" hidden="1" customWidth="1"/>
    <col min="15135" max="15137" width="9.140625" style="141"/>
    <col min="15138" max="15138" width="0" style="141" hidden="1" customWidth="1"/>
    <col min="15139" max="15148" width="9.140625" style="141"/>
    <col min="15149" max="15149" width="9" style="141" customWidth="1"/>
    <col min="15150" max="15156" width="9.140625" style="141"/>
    <col min="15157" max="15157" width="9.140625" style="141" customWidth="1"/>
    <col min="15158" max="15158" width="9.140625" style="141"/>
    <col min="15159" max="15159" width="9.140625" style="141" customWidth="1"/>
    <col min="15160" max="15166" width="9.140625" style="141"/>
    <col min="15167" max="15167" width="0" style="141" hidden="1" customWidth="1"/>
    <col min="15168" max="15236" width="9.140625" style="141"/>
    <col min="15237" max="15237" width="0" style="141" hidden="1" customWidth="1"/>
    <col min="15238" max="15252" width="9.140625" style="141"/>
    <col min="15253" max="15253" width="21.42578125" style="141" customWidth="1"/>
    <col min="15254" max="15259" width="9.140625" style="141"/>
    <col min="15260" max="15260" width="22" style="141" customWidth="1"/>
    <col min="15261" max="15266" width="9.140625" style="141"/>
    <col min="15267" max="15267" width="22.5703125" style="141" customWidth="1"/>
    <col min="15268" max="15358" width="9.140625" style="141"/>
    <col min="15359" max="15359" width="0.28515625" style="141" customWidth="1"/>
    <col min="15360" max="15360" width="29.7109375" style="141" customWidth="1"/>
    <col min="15361" max="15361" width="9.5703125" style="141" customWidth="1"/>
    <col min="15362" max="15362" width="10.5703125" style="141" customWidth="1"/>
    <col min="15363" max="15365" width="9.85546875" style="141" customWidth="1"/>
    <col min="15366" max="15366" width="9.140625" style="141" customWidth="1"/>
    <col min="15367" max="15368" width="8.28515625" style="141" customWidth="1"/>
    <col min="15369" max="15369" width="9.140625" style="141" customWidth="1"/>
    <col min="15370" max="15370" width="9.5703125" style="141" customWidth="1"/>
    <col min="15371" max="15371" width="12.7109375" style="141" customWidth="1"/>
    <col min="15372" max="15372" width="11.7109375" style="141" customWidth="1"/>
    <col min="15373" max="15374" width="9.140625" style="141"/>
    <col min="15375" max="15375" width="9.140625" style="141" customWidth="1"/>
    <col min="15376" max="15389" width="9.140625" style="141"/>
    <col min="15390" max="15390" width="0" style="141" hidden="1" customWidth="1"/>
    <col min="15391" max="15393" width="9.140625" style="141"/>
    <col min="15394" max="15394" width="0" style="141" hidden="1" customWidth="1"/>
    <col min="15395" max="15404" width="9.140625" style="141"/>
    <col min="15405" max="15405" width="9" style="141" customWidth="1"/>
    <col min="15406" max="15412" width="9.140625" style="141"/>
    <col min="15413" max="15413" width="9.140625" style="141" customWidth="1"/>
    <col min="15414" max="15414" width="9.140625" style="141"/>
    <col min="15415" max="15415" width="9.140625" style="141" customWidth="1"/>
    <col min="15416" max="15422" width="9.140625" style="141"/>
    <col min="15423" max="15423" width="0" style="141" hidden="1" customWidth="1"/>
    <col min="15424" max="15492" width="9.140625" style="141"/>
    <col min="15493" max="15493" width="0" style="141" hidden="1" customWidth="1"/>
    <col min="15494" max="15508" width="9.140625" style="141"/>
    <col min="15509" max="15509" width="21.42578125" style="141" customWidth="1"/>
    <col min="15510" max="15515" width="9.140625" style="141"/>
    <col min="15516" max="15516" width="22" style="141" customWidth="1"/>
    <col min="15517" max="15522" width="9.140625" style="141"/>
    <col min="15523" max="15523" width="22.5703125" style="141" customWidth="1"/>
    <col min="15524" max="15614" width="9.140625" style="141"/>
    <col min="15615" max="15615" width="0.28515625" style="141" customWidth="1"/>
    <col min="15616" max="15616" width="29.7109375" style="141" customWidth="1"/>
    <col min="15617" max="15617" width="9.5703125" style="141" customWidth="1"/>
    <col min="15618" max="15618" width="10.5703125" style="141" customWidth="1"/>
    <col min="15619" max="15621" width="9.85546875" style="141" customWidth="1"/>
    <col min="15622" max="15622" width="9.140625" style="141" customWidth="1"/>
    <col min="15623" max="15624" width="8.28515625" style="141" customWidth="1"/>
    <col min="15625" max="15625" width="9.140625" style="141" customWidth="1"/>
    <col min="15626" max="15626" width="9.5703125" style="141" customWidth="1"/>
    <col min="15627" max="15627" width="12.7109375" style="141" customWidth="1"/>
    <col min="15628" max="15628" width="11.7109375" style="141" customWidth="1"/>
    <col min="15629" max="15630" width="9.140625" style="141"/>
    <col min="15631" max="15631" width="9.140625" style="141" customWidth="1"/>
    <col min="15632" max="15645" width="9.140625" style="141"/>
    <col min="15646" max="15646" width="0" style="141" hidden="1" customWidth="1"/>
    <col min="15647" max="15649" width="9.140625" style="141"/>
    <col min="15650" max="15650" width="0" style="141" hidden="1" customWidth="1"/>
    <col min="15651" max="15660" width="9.140625" style="141"/>
    <col min="15661" max="15661" width="9" style="141" customWidth="1"/>
    <col min="15662" max="15668" width="9.140625" style="141"/>
    <col min="15669" max="15669" width="9.140625" style="141" customWidth="1"/>
    <col min="15670" max="15670" width="9.140625" style="141"/>
    <col min="15671" max="15671" width="9.140625" style="141" customWidth="1"/>
    <col min="15672" max="15678" width="9.140625" style="141"/>
    <col min="15679" max="15679" width="0" style="141" hidden="1" customWidth="1"/>
    <col min="15680" max="15748" width="9.140625" style="141"/>
    <col min="15749" max="15749" width="0" style="141" hidden="1" customWidth="1"/>
    <col min="15750" max="15764" width="9.140625" style="141"/>
    <col min="15765" max="15765" width="21.42578125" style="141" customWidth="1"/>
    <col min="15766" max="15771" width="9.140625" style="141"/>
    <col min="15772" max="15772" width="22" style="141" customWidth="1"/>
    <col min="15773" max="15778" width="9.140625" style="141"/>
    <col min="15779" max="15779" width="22.5703125" style="141" customWidth="1"/>
    <col min="15780" max="15870" width="9.140625" style="141"/>
    <col min="15871" max="15871" width="0.28515625" style="141" customWidth="1"/>
    <col min="15872" max="15872" width="29.7109375" style="141" customWidth="1"/>
    <col min="15873" max="15873" width="9.5703125" style="141" customWidth="1"/>
    <col min="15874" max="15874" width="10.5703125" style="141" customWidth="1"/>
    <col min="15875" max="15877" width="9.85546875" style="141" customWidth="1"/>
    <col min="15878" max="15878" width="9.140625" style="141" customWidth="1"/>
    <col min="15879" max="15880" width="8.28515625" style="141" customWidth="1"/>
    <col min="15881" max="15881" width="9.140625" style="141" customWidth="1"/>
    <col min="15882" max="15882" width="9.5703125" style="141" customWidth="1"/>
    <col min="15883" max="15883" width="12.7109375" style="141" customWidth="1"/>
    <col min="15884" max="15884" width="11.7109375" style="141" customWidth="1"/>
    <col min="15885" max="15886" width="9.140625" style="141"/>
    <col min="15887" max="15887" width="9.140625" style="141" customWidth="1"/>
    <col min="15888" max="15901" width="9.140625" style="141"/>
    <col min="15902" max="15902" width="0" style="141" hidden="1" customWidth="1"/>
    <col min="15903" max="15905" width="9.140625" style="141"/>
    <col min="15906" max="15906" width="0" style="141" hidden="1" customWidth="1"/>
    <col min="15907" max="15916" width="9.140625" style="141"/>
    <col min="15917" max="15917" width="9" style="141" customWidth="1"/>
    <col min="15918" max="15924" width="9.140625" style="141"/>
    <col min="15925" max="15925" width="9.140625" style="141" customWidth="1"/>
    <col min="15926" max="15926" width="9.140625" style="141"/>
    <col min="15927" max="15927" width="9.140625" style="141" customWidth="1"/>
    <col min="15928" max="15934" width="9.140625" style="141"/>
    <col min="15935" max="15935" width="0" style="141" hidden="1" customWidth="1"/>
    <col min="15936" max="16004" width="9.140625" style="141"/>
    <col min="16005" max="16005" width="0" style="141" hidden="1" customWidth="1"/>
    <col min="16006" max="16020" width="9.140625" style="141"/>
    <col min="16021" max="16021" width="21.42578125" style="141" customWidth="1"/>
    <col min="16022" max="16027" width="9.140625" style="141"/>
    <col min="16028" max="16028" width="22" style="141" customWidth="1"/>
    <col min="16029" max="16034" width="9.140625" style="141"/>
    <col min="16035" max="16035" width="22.5703125" style="141" customWidth="1"/>
    <col min="16036" max="16126" width="9.140625" style="141"/>
    <col min="16127" max="16127" width="0.28515625" style="141" customWidth="1"/>
    <col min="16128" max="16128" width="29.7109375" style="141" customWidth="1"/>
    <col min="16129" max="16129" width="9.5703125" style="141" customWidth="1"/>
    <col min="16130" max="16130" width="10.5703125" style="141" customWidth="1"/>
    <col min="16131" max="16133" width="9.85546875" style="141" customWidth="1"/>
    <col min="16134" max="16134" width="9.140625" style="141" customWidth="1"/>
    <col min="16135" max="16136" width="8.28515625" style="141" customWidth="1"/>
    <col min="16137" max="16137" width="9.140625" style="141" customWidth="1"/>
    <col min="16138" max="16138" width="9.5703125" style="141" customWidth="1"/>
    <col min="16139" max="16139" width="12.7109375" style="141" customWidth="1"/>
    <col min="16140" max="16140" width="11.7109375" style="141" customWidth="1"/>
    <col min="16141" max="16142" width="9.140625" style="141"/>
    <col min="16143" max="16143" width="9.140625" style="141" customWidth="1"/>
    <col min="16144" max="16157" width="9.140625" style="141"/>
    <col min="16158" max="16158" width="0" style="141" hidden="1" customWidth="1"/>
    <col min="16159" max="16161" width="9.140625" style="141"/>
    <col min="16162" max="16162" width="0" style="141" hidden="1" customWidth="1"/>
    <col min="16163" max="16172" width="9.140625" style="141"/>
    <col min="16173" max="16173" width="9" style="141" customWidth="1"/>
    <col min="16174" max="16180" width="9.140625" style="141"/>
    <col min="16181" max="16181" width="9.140625" style="141" customWidth="1"/>
    <col min="16182" max="16182" width="9.140625" style="141"/>
    <col min="16183" max="16183" width="9.140625" style="141" customWidth="1"/>
    <col min="16184" max="16190" width="9.140625" style="141"/>
    <col min="16191" max="16191" width="0" style="141" hidden="1" customWidth="1"/>
    <col min="16192" max="16260" width="9.140625" style="141"/>
    <col min="16261" max="16261" width="0" style="141" hidden="1" customWidth="1"/>
    <col min="16262" max="16276" width="9.140625" style="141"/>
    <col min="16277" max="16277" width="21.42578125" style="141" customWidth="1"/>
    <col min="16278" max="16283" width="9.140625" style="141"/>
    <col min="16284" max="16284" width="22" style="141" customWidth="1"/>
    <col min="16285" max="16290" width="9.140625" style="141"/>
    <col min="16291" max="16291" width="22.5703125" style="141" customWidth="1"/>
    <col min="16292" max="16384" width="9.140625" style="141"/>
  </cols>
  <sheetData>
    <row r="1" spans="1:13" ht="46.15" customHeight="1" x14ac:dyDescent="0.2">
      <c r="A1" s="1055" t="s">
        <v>532</v>
      </c>
      <c r="B1" s="1055"/>
      <c r="C1" s="1055"/>
      <c r="D1" s="1055"/>
      <c r="E1" s="1055"/>
      <c r="F1" s="1055"/>
      <c r="G1" s="1055"/>
      <c r="H1" s="1055"/>
      <c r="I1" s="1055"/>
      <c r="J1" s="1055"/>
      <c r="K1" s="1055"/>
      <c r="L1" s="1055"/>
    </row>
    <row r="2" spans="1:13" ht="63.2" customHeight="1" x14ac:dyDescent="0.2">
      <c r="A2" s="1055"/>
      <c r="B2" s="1055"/>
      <c r="C2" s="1055"/>
      <c r="D2" s="1055"/>
      <c r="E2" s="1055"/>
      <c r="F2" s="1055"/>
      <c r="G2" s="1055"/>
      <c r="H2" s="1055"/>
      <c r="I2" s="1055"/>
      <c r="J2" s="1055"/>
      <c r="K2" s="1055"/>
      <c r="L2" s="1055"/>
    </row>
    <row r="3" spans="1:13" ht="28.15" customHeight="1" x14ac:dyDescent="0.2">
      <c r="A3" s="1056" t="s">
        <v>533</v>
      </c>
      <c r="B3" s="1056"/>
      <c r="C3" s="1056"/>
      <c r="D3" s="1056"/>
      <c r="E3" s="1056"/>
      <c r="F3" s="1056"/>
      <c r="G3" s="1056"/>
      <c r="H3" s="1056"/>
      <c r="I3" s="1056"/>
      <c r="J3" s="1056"/>
      <c r="K3" s="1056"/>
      <c r="L3" s="1056"/>
    </row>
    <row r="4" spans="1:13" ht="23.25" x14ac:dyDescent="0.3">
      <c r="A4" s="662"/>
      <c r="B4" s="662"/>
      <c r="C4" s="662"/>
      <c r="D4" s="662"/>
      <c r="E4" s="662"/>
      <c r="F4" s="662"/>
      <c r="G4" s="662"/>
      <c r="H4" s="662"/>
      <c r="I4" s="662"/>
      <c r="J4" s="662"/>
      <c r="K4" s="662"/>
      <c r="L4" s="436" t="s">
        <v>243</v>
      </c>
    </row>
    <row r="5" spans="1:13" ht="24" customHeight="1" x14ac:dyDescent="0.2">
      <c r="A5" s="1033" t="s">
        <v>314</v>
      </c>
      <c r="B5" s="1032" t="s">
        <v>328</v>
      </c>
      <c r="C5" s="1032" t="s">
        <v>52</v>
      </c>
      <c r="D5" s="1032" t="s">
        <v>257</v>
      </c>
      <c r="E5" s="1057" t="s">
        <v>268</v>
      </c>
      <c r="F5" s="1032" t="s">
        <v>21</v>
      </c>
      <c r="G5" s="1032"/>
      <c r="H5" s="1032"/>
      <c r="I5" s="1059" t="s">
        <v>275</v>
      </c>
      <c r="J5" s="1060"/>
      <c r="K5" s="1032" t="s">
        <v>598</v>
      </c>
      <c r="L5" s="1032" t="s">
        <v>497</v>
      </c>
    </row>
    <row r="6" spans="1:13" ht="74.25" customHeight="1" x14ac:dyDescent="0.2">
      <c r="A6" s="1033"/>
      <c r="B6" s="1032"/>
      <c r="C6" s="1032"/>
      <c r="D6" s="1032"/>
      <c r="E6" s="1058"/>
      <c r="F6" s="795" t="s">
        <v>251</v>
      </c>
      <c r="G6" s="795" t="s">
        <v>250</v>
      </c>
      <c r="H6" s="795" t="s">
        <v>259</v>
      </c>
      <c r="I6" s="795" t="s">
        <v>318</v>
      </c>
      <c r="J6" s="795" t="s">
        <v>638</v>
      </c>
      <c r="K6" s="1032"/>
      <c r="L6" s="1032"/>
    </row>
    <row r="7" spans="1:13" ht="185.85" customHeight="1" x14ac:dyDescent="0.2">
      <c r="A7" s="416" t="s">
        <v>531</v>
      </c>
      <c r="B7" s="794">
        <v>22010300</v>
      </c>
      <c r="C7" s="427">
        <v>16994.099999999999</v>
      </c>
      <c r="D7" s="421">
        <v>1645.052611399647</v>
      </c>
      <c r="E7" s="427">
        <v>22731.9</v>
      </c>
      <c r="F7" s="427">
        <v>17430.8</v>
      </c>
      <c r="G7" s="427">
        <v>32720.2</v>
      </c>
      <c r="H7" s="421">
        <f>+F7/G7*100</f>
        <v>53.272290511671684</v>
      </c>
      <c r="I7" s="427">
        <v>22240</v>
      </c>
      <c r="J7" s="427">
        <v>18914.400000000001</v>
      </c>
      <c r="K7" s="427">
        <f>I7</f>
        <v>22240</v>
      </c>
      <c r="L7" s="484">
        <f>K7</f>
        <v>22240</v>
      </c>
    </row>
    <row r="8" spans="1:13" ht="25.5" customHeight="1" x14ac:dyDescent="0.35">
      <c r="A8" s="801" t="s">
        <v>254</v>
      </c>
      <c r="B8" s="799"/>
      <c r="C8" s="414"/>
      <c r="D8" s="414">
        <f>+D7/C7*100</f>
        <v>9.6801396449335186</v>
      </c>
      <c r="E8" s="414">
        <f>+E7/D7*100</f>
        <v>1381.834224782586</v>
      </c>
      <c r="F8" s="414"/>
      <c r="G8" s="802">
        <f>+G7/E7*100</f>
        <v>143.93957390275341</v>
      </c>
      <c r="H8" s="414"/>
      <c r="I8" s="414"/>
      <c r="J8" s="414"/>
      <c r="K8" s="414"/>
      <c r="L8" s="435"/>
      <c r="M8" s="331"/>
    </row>
    <row r="9" spans="1:13" ht="11.85" customHeight="1" x14ac:dyDescent="0.35">
      <c r="A9" s="543"/>
      <c r="B9" s="549"/>
      <c r="C9" s="522"/>
      <c r="D9" s="520"/>
      <c r="E9" s="520"/>
      <c r="F9" s="520"/>
      <c r="G9" s="520"/>
      <c r="H9" s="520"/>
      <c r="I9" s="522"/>
      <c r="J9" s="522"/>
      <c r="K9" s="522"/>
      <c r="L9" s="312"/>
    </row>
    <row r="10" spans="1:13" ht="9" customHeight="1" x14ac:dyDescent="0.2">
      <c r="A10" s="396"/>
      <c r="B10" s="396"/>
      <c r="C10" s="396"/>
      <c r="D10" s="396"/>
      <c r="E10" s="396"/>
      <c r="F10" s="396"/>
      <c r="G10" s="396"/>
      <c r="H10" s="396"/>
      <c r="I10" s="396"/>
      <c r="J10" s="396"/>
      <c r="K10" s="396"/>
      <c r="L10" s="396"/>
    </row>
    <row r="11" spans="1:13" ht="18" x14ac:dyDescent="0.25">
      <c r="A11" s="397"/>
      <c r="B11" s="397"/>
      <c r="C11" s="398"/>
      <c r="D11" s="398"/>
      <c r="E11" s="398"/>
      <c r="F11" s="398"/>
      <c r="G11" s="398"/>
      <c r="H11" s="398"/>
      <c r="I11" s="398"/>
      <c r="J11" s="398"/>
      <c r="K11" s="398"/>
      <c r="L11" s="398"/>
    </row>
    <row r="12" spans="1:13" ht="18" x14ac:dyDescent="0.25">
      <c r="A12" s="397"/>
      <c r="B12" s="397"/>
      <c r="C12" s="398"/>
      <c r="D12" s="398"/>
      <c r="E12" s="398"/>
      <c r="F12" s="398"/>
      <c r="G12" s="398"/>
      <c r="H12" s="398"/>
      <c r="I12" s="398"/>
      <c r="J12" s="398"/>
      <c r="K12" s="398"/>
    </row>
    <row r="13" spans="1:13" x14ac:dyDescent="0.2">
      <c r="A13" s="332"/>
      <c r="B13" s="332"/>
      <c r="C13" s="312"/>
      <c r="D13" s="312"/>
      <c r="E13" s="312"/>
      <c r="F13" s="312"/>
      <c r="G13" s="312"/>
      <c r="H13" s="312"/>
      <c r="I13" s="312"/>
      <c r="J13" s="312"/>
      <c r="K13" s="312"/>
      <c r="L13" s="331"/>
    </row>
    <row r="14" spans="1:13" ht="15.75" x14ac:dyDescent="0.25">
      <c r="A14" s="332"/>
      <c r="B14" s="332"/>
      <c r="C14" s="333"/>
      <c r="D14" s="333"/>
      <c r="E14" s="333"/>
      <c r="F14" s="333"/>
      <c r="G14" s="333"/>
      <c r="H14" s="333"/>
      <c r="I14" s="334"/>
      <c r="J14" s="334"/>
      <c r="K14" s="335"/>
      <c r="L14" s="335"/>
    </row>
    <row r="15" spans="1:13" ht="15.75" x14ac:dyDescent="0.25">
      <c r="A15" s="332"/>
      <c r="B15" s="332"/>
      <c r="C15" s="333"/>
      <c r="D15" s="333"/>
      <c r="E15" s="333"/>
      <c r="F15" s="333"/>
      <c r="G15" s="333"/>
      <c r="H15" s="333"/>
      <c r="I15" s="334"/>
      <c r="J15" s="334"/>
      <c r="K15" s="335"/>
      <c r="L15" s="335"/>
    </row>
    <row r="16" spans="1:13" ht="15.75" x14ac:dyDescent="0.25">
      <c r="A16" s="332"/>
      <c r="B16" s="332"/>
      <c r="C16" s="334"/>
      <c r="D16" s="334"/>
      <c r="E16" s="334"/>
      <c r="F16" s="334"/>
      <c r="G16" s="334"/>
      <c r="H16" s="334"/>
      <c r="I16" s="334"/>
      <c r="J16" s="334"/>
      <c r="K16" s="335"/>
      <c r="L16" s="335"/>
    </row>
    <row r="17" spans="1:135" ht="26.25" x14ac:dyDescent="0.4">
      <c r="A17" s="332"/>
      <c r="B17" s="332"/>
      <c r="C17" s="312"/>
      <c r="D17" s="312"/>
      <c r="E17" s="312"/>
      <c r="F17" s="312"/>
      <c r="G17" s="312"/>
      <c r="H17" s="312"/>
      <c r="I17" s="336"/>
      <c r="J17" s="336"/>
      <c r="K17" s="336"/>
      <c r="L17" s="336"/>
    </row>
    <row r="18" spans="1:135" x14ac:dyDescent="0.2">
      <c r="EE18" s="141" t="e">
        <f>+ED18/BU18*100</f>
        <v>#DIV/0!</v>
      </c>
    </row>
    <row r="20" spans="1:135" ht="14.25" x14ac:dyDescent="0.2">
      <c r="A20" s="337"/>
      <c r="B20" s="337"/>
      <c r="L20" s="338"/>
    </row>
    <row r="21" spans="1:135" x14ac:dyDescent="0.2">
      <c r="A21" s="339"/>
      <c r="B21" s="339"/>
      <c r="C21" s="339"/>
      <c r="D21" s="339"/>
      <c r="E21" s="339"/>
      <c r="F21" s="339"/>
      <c r="G21" s="339"/>
      <c r="H21" s="339"/>
      <c r="I21" s="339"/>
      <c r="J21" s="339"/>
      <c r="K21" s="339"/>
      <c r="L21" s="340"/>
    </row>
    <row r="22" spans="1:135" x14ac:dyDescent="0.2">
      <c r="L22" s="340"/>
    </row>
    <row r="23" spans="1:135" ht="14.25" x14ac:dyDescent="0.2">
      <c r="A23" s="337"/>
      <c r="B23" s="337"/>
    </row>
    <row r="24" spans="1:135" ht="25.5" customHeight="1" x14ac:dyDescent="0.2">
      <c r="A24" s="341"/>
      <c r="B24" s="341"/>
      <c r="C24" s="341"/>
      <c r="D24" s="341"/>
      <c r="E24" s="341"/>
      <c r="F24" s="341"/>
      <c r="G24" s="341"/>
      <c r="H24" s="341"/>
      <c r="I24" s="341"/>
      <c r="J24" s="341"/>
      <c r="K24" s="341"/>
    </row>
    <row r="25" spans="1:135" ht="20.25" x14ac:dyDescent="0.2">
      <c r="A25" s="342"/>
      <c r="B25" s="342"/>
      <c r="L25" s="1053"/>
      <c r="M25" s="1053"/>
      <c r="N25" s="1053"/>
      <c r="O25" s="1053"/>
      <c r="P25" s="1053"/>
      <c r="Q25" s="1053"/>
      <c r="R25" s="1053"/>
      <c r="S25" s="1053"/>
      <c r="T25" s="1053"/>
      <c r="U25" s="1053"/>
      <c r="V25" s="1053"/>
      <c r="W25" s="1053"/>
      <c r="X25" s="1053"/>
      <c r="Y25" s="1053"/>
      <c r="Z25" s="1053"/>
      <c r="AA25" s="1053"/>
      <c r="AB25" s="1053"/>
      <c r="AC25" s="1053"/>
      <c r="AD25" s="1053"/>
      <c r="AE25" s="1053"/>
      <c r="AF25" s="1053"/>
      <c r="AG25" s="1053"/>
      <c r="AH25" s="1053"/>
      <c r="AI25" s="1053"/>
      <c r="AJ25" s="1053"/>
      <c r="AK25" s="1053"/>
      <c r="AL25" s="1053"/>
      <c r="AM25" s="1053"/>
      <c r="AN25" s="1053"/>
      <c r="AO25" s="1053"/>
      <c r="AP25" s="1053"/>
      <c r="AQ25" s="1053"/>
    </row>
    <row r="26" spans="1:135" ht="20.25" x14ac:dyDescent="0.2">
      <c r="A26" s="337"/>
      <c r="B26" s="337"/>
      <c r="L26" s="1053"/>
      <c r="M26" s="1053"/>
      <c r="N26" s="1053"/>
      <c r="O26" s="1053"/>
      <c r="P26" s="1053"/>
      <c r="Q26" s="1053"/>
      <c r="R26" s="1053"/>
      <c r="S26" s="1053"/>
      <c r="T26" s="1053"/>
      <c r="U26" s="1053"/>
      <c r="V26" s="1053"/>
      <c r="W26" s="1053"/>
      <c r="X26" s="1053"/>
      <c r="Y26" s="1053"/>
      <c r="Z26" s="1053"/>
      <c r="AA26" s="1053"/>
      <c r="AB26" s="1053"/>
      <c r="AC26" s="1053"/>
      <c r="AD26" s="1053"/>
      <c r="AE26" s="1053"/>
      <c r="AF26" s="1053"/>
      <c r="AG26" s="1053"/>
      <c r="AH26" s="1053"/>
      <c r="AI26" s="1053"/>
      <c r="AJ26" s="1053"/>
      <c r="AK26" s="1053"/>
      <c r="AL26" s="1053"/>
      <c r="AM26" s="1053"/>
      <c r="AN26" s="1053"/>
      <c r="AO26" s="1053"/>
      <c r="AP26" s="1053"/>
      <c r="AQ26" s="1053"/>
      <c r="AR26" s="1053"/>
      <c r="AS26" s="1053"/>
      <c r="AT26" s="1053"/>
      <c r="AU26" s="1053"/>
      <c r="AV26" s="1053"/>
      <c r="AW26" s="1053"/>
      <c r="AX26" s="1053"/>
    </row>
    <row r="27" spans="1:135" ht="48.4" customHeight="1" x14ac:dyDescent="0.2">
      <c r="A27" s="341"/>
      <c r="B27" s="341"/>
      <c r="C27" s="341"/>
      <c r="D27" s="341"/>
      <c r="E27" s="341"/>
      <c r="F27" s="341"/>
      <c r="G27" s="341"/>
      <c r="H27" s="341"/>
      <c r="I27" s="341"/>
      <c r="J27" s="341"/>
      <c r="K27" s="341"/>
      <c r="L27" s="1054"/>
      <c r="M27" s="1054"/>
      <c r="N27" s="1054"/>
      <c r="O27" s="1054"/>
      <c r="P27" s="1054"/>
      <c r="Q27" s="1054"/>
      <c r="R27" s="1054"/>
      <c r="S27" s="1054"/>
      <c r="T27" s="1054"/>
      <c r="U27" s="1054"/>
      <c r="V27" s="1054"/>
      <c r="W27" s="1054"/>
      <c r="X27" s="1054"/>
      <c r="Y27" s="1054"/>
      <c r="Z27" s="1054"/>
      <c r="AA27" s="1054"/>
      <c r="AB27" s="1054"/>
      <c r="AC27" s="1054"/>
      <c r="AD27" s="1054"/>
      <c r="AE27" s="1054"/>
      <c r="AF27" s="1054"/>
      <c r="AG27" s="1054"/>
      <c r="AH27" s="1054"/>
      <c r="AI27" s="1054"/>
      <c r="AJ27" s="1054"/>
      <c r="AK27" s="1054"/>
      <c r="AL27" s="1054"/>
      <c r="AM27" s="1054"/>
      <c r="AN27" s="1054"/>
      <c r="AO27" s="1054"/>
      <c r="AP27" s="1054"/>
      <c r="AQ27" s="1054"/>
    </row>
    <row r="28" spans="1:135" ht="65.25" customHeight="1" x14ac:dyDescent="0.2">
      <c r="A28" s="341"/>
      <c r="B28" s="341"/>
      <c r="L28" s="1053"/>
      <c r="M28" s="1053"/>
      <c r="N28" s="1053"/>
      <c r="O28" s="1053"/>
      <c r="P28" s="1053"/>
      <c r="Q28" s="1053"/>
      <c r="R28" s="1053"/>
      <c r="S28" s="1053"/>
      <c r="T28" s="1053"/>
      <c r="U28" s="1053"/>
      <c r="V28" s="1053"/>
      <c r="W28" s="1053"/>
      <c r="X28" s="1053"/>
      <c r="Y28" s="1053"/>
      <c r="Z28" s="1053"/>
      <c r="AA28" s="1053"/>
      <c r="AB28" s="1053"/>
      <c r="AC28" s="1053"/>
      <c r="AD28" s="1053"/>
      <c r="AE28" s="1053"/>
      <c r="AF28" s="1053"/>
      <c r="AG28" s="1053"/>
      <c r="AH28" s="1053"/>
      <c r="AI28" s="1053"/>
      <c r="AJ28" s="1053"/>
      <c r="AK28" s="1053"/>
      <c r="AL28" s="1053"/>
      <c r="AM28" s="1053"/>
      <c r="AN28" s="1053"/>
      <c r="AO28" s="1053"/>
      <c r="AP28" s="1053"/>
      <c r="AQ28" s="1053"/>
    </row>
    <row r="29" spans="1:135" ht="20.25" x14ac:dyDescent="0.2">
      <c r="L29" s="1053"/>
      <c r="M29" s="1053"/>
      <c r="N29" s="1053"/>
      <c r="O29" s="1053"/>
      <c r="P29" s="1053"/>
      <c r="Q29" s="1053"/>
      <c r="R29" s="1053"/>
      <c r="S29" s="1053"/>
      <c r="T29" s="1053"/>
      <c r="U29" s="1053"/>
      <c r="V29" s="1053"/>
      <c r="W29" s="1053"/>
      <c r="X29" s="1053"/>
      <c r="Y29" s="1053"/>
      <c r="Z29" s="1053"/>
      <c r="AA29" s="1053"/>
      <c r="AB29" s="1053"/>
      <c r="AC29" s="1053"/>
      <c r="AD29" s="1053"/>
      <c r="AE29" s="1053"/>
      <c r="AF29" s="1053"/>
      <c r="AG29" s="1053"/>
      <c r="AH29" s="1053"/>
      <c r="AI29" s="1053"/>
      <c r="AJ29" s="1053"/>
      <c r="AK29" s="1053"/>
      <c r="AL29" s="1053"/>
      <c r="AM29" s="1053"/>
      <c r="AN29" s="1053"/>
      <c r="AO29" s="1053"/>
      <c r="AP29" s="1053"/>
      <c r="AQ29" s="1053"/>
      <c r="AR29" s="1053"/>
      <c r="AS29" s="1053"/>
      <c r="AT29" s="1053"/>
      <c r="AU29" s="1053"/>
      <c r="AV29" s="1053"/>
      <c r="AW29" s="1053"/>
      <c r="AX29" s="1053"/>
    </row>
  </sheetData>
  <mergeCells count="16">
    <mergeCell ref="L29:AX29"/>
    <mergeCell ref="A1:L2"/>
    <mergeCell ref="A3:L3"/>
    <mergeCell ref="A5:A6"/>
    <mergeCell ref="B5:B6"/>
    <mergeCell ref="C5:C6"/>
    <mergeCell ref="D5:D6"/>
    <mergeCell ref="E5:E6"/>
    <mergeCell ref="F5:H5"/>
    <mergeCell ref="I5:J5"/>
    <mergeCell ref="K5:K6"/>
    <mergeCell ref="L5:L6"/>
    <mergeCell ref="L25:AQ25"/>
    <mergeCell ref="L26:AX26"/>
    <mergeCell ref="L27:AQ27"/>
    <mergeCell ref="L28:AQ28"/>
  </mergeCells>
  <printOptions horizontalCentered="1"/>
  <pageMargins left="0" right="0.15748031496062992" top="0.62992125984251968" bottom="0.55118110236220474" header="0.39370078740157483" footer="0.39370078740157483"/>
  <pageSetup paperSize="9" scale="59" orientation="landscape" r:id="rId1"/>
  <headerFooter alignWithMargins="0"/>
  <colBreaks count="1" manualBreakCount="1">
    <brk id="19" max="26" man="1"/>
  </col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EE20"/>
  <sheetViews>
    <sheetView view="pageBreakPreview" zoomScale="70" zoomScaleNormal="100" zoomScaleSheetLayoutView="70" workbookViewId="0">
      <selection activeCell="K30" sqref="K30"/>
    </sheetView>
  </sheetViews>
  <sheetFormatPr defaultRowHeight="12.75" x14ac:dyDescent="0.2"/>
  <cols>
    <col min="1" max="1" width="37.5703125" style="141" customWidth="1"/>
    <col min="2" max="2" width="24" style="141" customWidth="1"/>
    <col min="3" max="5" width="16.5703125" style="141" customWidth="1"/>
    <col min="6" max="6" width="14.7109375" style="141" customWidth="1"/>
    <col min="7" max="7" width="13.7109375" style="141" customWidth="1"/>
    <col min="8" max="8" width="14.140625" style="141" customWidth="1"/>
    <col min="9" max="9" width="14.5703125" style="141" customWidth="1"/>
    <col min="10" max="10" width="15.28515625" style="141" customWidth="1"/>
    <col min="11" max="11" width="20.28515625" style="141" customWidth="1"/>
    <col min="12" max="12" width="17.42578125" style="141" customWidth="1"/>
    <col min="13" max="29" width="9.140625" style="141"/>
    <col min="30" max="30" width="0" style="141" hidden="1" customWidth="1"/>
    <col min="31" max="33" width="9.140625" style="141"/>
    <col min="34" max="34" width="0" style="141" hidden="1" customWidth="1"/>
    <col min="35" max="44" width="9.140625" style="141"/>
    <col min="45" max="45" width="9" style="141" customWidth="1"/>
    <col min="46" max="52" width="9.140625" style="141"/>
    <col min="53" max="53" width="9.140625" style="141" customWidth="1"/>
    <col min="54" max="54" width="9.140625" style="141"/>
    <col min="55" max="55" width="9.140625" style="141" customWidth="1"/>
    <col min="56" max="62" width="9.140625" style="141"/>
    <col min="63" max="63" width="0" style="141" hidden="1" customWidth="1"/>
    <col min="64" max="132" width="9.140625" style="141"/>
    <col min="133" max="133" width="14.85546875" style="141" hidden="1" customWidth="1"/>
    <col min="134" max="148" width="9.140625" style="141"/>
    <col min="149" max="149" width="21.42578125" style="141" customWidth="1"/>
    <col min="150" max="155" width="9.140625" style="141"/>
    <col min="156" max="156" width="22" style="141" customWidth="1"/>
    <col min="157" max="162" width="9.140625" style="141"/>
    <col min="163" max="163" width="22.5703125" style="141" customWidth="1"/>
    <col min="164" max="251" width="9.140625" style="141"/>
    <col min="252" max="252" width="0.28515625" style="141" customWidth="1"/>
    <col min="253" max="253" width="34.7109375" style="141" customWidth="1"/>
    <col min="254" max="256" width="0" style="141" hidden="1" customWidth="1"/>
    <col min="257" max="258" width="10.85546875" style="141" customWidth="1"/>
    <col min="259" max="259" width="14.7109375" style="141" customWidth="1"/>
    <col min="260" max="261" width="11.140625" style="141" customWidth="1"/>
    <col min="262" max="262" width="12.140625" style="141" customWidth="1"/>
    <col min="263" max="263" width="11.7109375" style="141" customWidth="1"/>
    <col min="264" max="264" width="11.5703125" style="141" customWidth="1"/>
    <col min="265" max="265" width="11.7109375" style="141" customWidth="1"/>
    <col min="266" max="266" width="9" style="141" customWidth="1"/>
    <col min="267" max="267" width="15.140625" style="141" customWidth="1"/>
    <col min="268" max="268" width="12.42578125" style="141" customWidth="1"/>
    <col min="269" max="285" width="9.140625" style="141"/>
    <col min="286" max="286" width="0" style="141" hidden="1" customWidth="1"/>
    <col min="287" max="289" width="9.140625" style="141"/>
    <col min="290" max="290" width="0" style="141" hidden="1" customWidth="1"/>
    <col min="291" max="300" width="9.140625" style="141"/>
    <col min="301" max="301" width="9" style="141" customWidth="1"/>
    <col min="302" max="308" width="9.140625" style="141"/>
    <col min="309" max="309" width="9.140625" style="141" customWidth="1"/>
    <col min="310" max="310" width="9.140625" style="141"/>
    <col min="311" max="311" width="9.140625" style="141" customWidth="1"/>
    <col min="312" max="318" width="9.140625" style="141"/>
    <col min="319" max="319" width="0" style="141" hidden="1" customWidth="1"/>
    <col min="320" max="388" width="9.140625" style="141"/>
    <col min="389" max="389" width="0" style="141" hidden="1" customWidth="1"/>
    <col min="390" max="404" width="9.140625" style="141"/>
    <col min="405" max="405" width="21.42578125" style="141" customWidth="1"/>
    <col min="406" max="411" width="9.140625" style="141"/>
    <col min="412" max="412" width="22" style="141" customWidth="1"/>
    <col min="413" max="418" width="9.140625" style="141"/>
    <col min="419" max="419" width="22.5703125" style="141" customWidth="1"/>
    <col min="420" max="507" width="9.140625" style="141"/>
    <col min="508" max="508" width="0.28515625" style="141" customWidth="1"/>
    <col min="509" max="509" width="34.7109375" style="141" customWidth="1"/>
    <col min="510" max="512" width="0" style="141" hidden="1" customWidth="1"/>
    <col min="513" max="514" width="10.85546875" style="141" customWidth="1"/>
    <col min="515" max="515" width="14.7109375" style="141" customWidth="1"/>
    <col min="516" max="517" width="11.140625" style="141" customWidth="1"/>
    <col min="518" max="518" width="12.140625" style="141" customWidth="1"/>
    <col min="519" max="519" width="11.7109375" style="141" customWidth="1"/>
    <col min="520" max="520" width="11.5703125" style="141" customWidth="1"/>
    <col min="521" max="521" width="11.7109375" style="141" customWidth="1"/>
    <col min="522" max="522" width="9" style="141" customWidth="1"/>
    <col min="523" max="523" width="15.140625" style="141" customWidth="1"/>
    <col min="524" max="524" width="12.42578125" style="141" customWidth="1"/>
    <col min="525" max="541" width="9.140625" style="141"/>
    <col min="542" max="542" width="0" style="141" hidden="1" customWidth="1"/>
    <col min="543" max="545" width="9.140625" style="141"/>
    <col min="546" max="546" width="0" style="141" hidden="1" customWidth="1"/>
    <col min="547" max="556" width="9.140625" style="141"/>
    <col min="557" max="557" width="9" style="141" customWidth="1"/>
    <col min="558" max="564" width="9.140625" style="141"/>
    <col min="565" max="565" width="9.140625" style="141" customWidth="1"/>
    <col min="566" max="566" width="9.140625" style="141"/>
    <col min="567" max="567" width="9.140625" style="141" customWidth="1"/>
    <col min="568" max="574" width="9.140625" style="141"/>
    <col min="575" max="575" width="0" style="141" hidden="1" customWidth="1"/>
    <col min="576" max="644" width="9.140625" style="141"/>
    <col min="645" max="645" width="0" style="141" hidden="1" customWidth="1"/>
    <col min="646" max="660" width="9.140625" style="141"/>
    <col min="661" max="661" width="21.42578125" style="141" customWidth="1"/>
    <col min="662" max="667" width="9.140625" style="141"/>
    <col min="668" max="668" width="22" style="141" customWidth="1"/>
    <col min="669" max="674" width="9.140625" style="141"/>
    <col min="675" max="675" width="22.5703125" style="141" customWidth="1"/>
    <col min="676" max="763" width="9.140625" style="141"/>
    <col min="764" max="764" width="0.28515625" style="141" customWidth="1"/>
    <col min="765" max="765" width="34.7109375" style="141" customWidth="1"/>
    <col min="766" max="768" width="0" style="141" hidden="1" customWidth="1"/>
    <col min="769" max="770" width="10.85546875" style="141" customWidth="1"/>
    <col min="771" max="771" width="14.7109375" style="141" customWidth="1"/>
    <col min="772" max="773" width="11.140625" style="141" customWidth="1"/>
    <col min="774" max="774" width="12.140625" style="141" customWidth="1"/>
    <col min="775" max="775" width="11.7109375" style="141" customWidth="1"/>
    <col min="776" max="776" width="11.5703125" style="141" customWidth="1"/>
    <col min="777" max="777" width="11.7109375" style="141" customWidth="1"/>
    <col min="778" max="778" width="9" style="141" customWidth="1"/>
    <col min="779" max="779" width="15.140625" style="141" customWidth="1"/>
    <col min="780" max="780" width="12.42578125" style="141" customWidth="1"/>
    <col min="781" max="797" width="9.140625" style="141"/>
    <col min="798" max="798" width="0" style="141" hidden="1" customWidth="1"/>
    <col min="799" max="801" width="9.140625" style="141"/>
    <col min="802" max="802" width="0" style="141" hidden="1" customWidth="1"/>
    <col min="803" max="812" width="9.140625" style="141"/>
    <col min="813" max="813" width="9" style="141" customWidth="1"/>
    <col min="814" max="820" width="9.140625" style="141"/>
    <col min="821" max="821" width="9.140625" style="141" customWidth="1"/>
    <col min="822" max="822" width="9.140625" style="141"/>
    <col min="823" max="823" width="9.140625" style="141" customWidth="1"/>
    <col min="824" max="830" width="9.140625" style="141"/>
    <col min="831" max="831" width="0" style="141" hidden="1" customWidth="1"/>
    <col min="832" max="900" width="9.140625" style="141"/>
    <col min="901" max="901" width="0" style="141" hidden="1" customWidth="1"/>
    <col min="902" max="916" width="9.140625" style="141"/>
    <col min="917" max="917" width="21.42578125" style="141" customWidth="1"/>
    <col min="918" max="923" width="9.140625" style="141"/>
    <col min="924" max="924" width="22" style="141" customWidth="1"/>
    <col min="925" max="930" width="9.140625" style="141"/>
    <col min="931" max="931" width="22.5703125" style="141" customWidth="1"/>
    <col min="932" max="1019" width="9.140625" style="141"/>
    <col min="1020" max="1020" width="0.28515625" style="141" customWidth="1"/>
    <col min="1021" max="1021" width="34.7109375" style="141" customWidth="1"/>
    <col min="1022" max="1024" width="0" style="141" hidden="1" customWidth="1"/>
    <col min="1025" max="1026" width="10.85546875" style="141" customWidth="1"/>
    <col min="1027" max="1027" width="14.7109375" style="141" customWidth="1"/>
    <col min="1028" max="1029" width="11.140625" style="141" customWidth="1"/>
    <col min="1030" max="1030" width="12.140625" style="141" customWidth="1"/>
    <col min="1031" max="1031" width="11.7109375" style="141" customWidth="1"/>
    <col min="1032" max="1032" width="11.5703125" style="141" customWidth="1"/>
    <col min="1033" max="1033" width="11.7109375" style="141" customWidth="1"/>
    <col min="1034" max="1034" width="9" style="141" customWidth="1"/>
    <col min="1035" max="1035" width="15.140625" style="141" customWidth="1"/>
    <col min="1036" max="1036" width="12.42578125" style="141" customWidth="1"/>
    <col min="1037" max="1053" width="9.140625" style="141"/>
    <col min="1054" max="1054" width="0" style="141" hidden="1" customWidth="1"/>
    <col min="1055" max="1057" width="9.140625" style="141"/>
    <col min="1058" max="1058" width="0" style="141" hidden="1" customWidth="1"/>
    <col min="1059" max="1068" width="9.140625" style="141"/>
    <col min="1069" max="1069" width="9" style="141" customWidth="1"/>
    <col min="1070" max="1076" width="9.140625" style="141"/>
    <col min="1077" max="1077" width="9.140625" style="141" customWidth="1"/>
    <col min="1078" max="1078" width="9.140625" style="141"/>
    <col min="1079" max="1079" width="9.140625" style="141" customWidth="1"/>
    <col min="1080" max="1086" width="9.140625" style="141"/>
    <col min="1087" max="1087" width="0" style="141" hidden="1" customWidth="1"/>
    <col min="1088" max="1156" width="9.140625" style="141"/>
    <col min="1157" max="1157" width="0" style="141" hidden="1" customWidth="1"/>
    <col min="1158" max="1172" width="9.140625" style="141"/>
    <col min="1173" max="1173" width="21.42578125" style="141" customWidth="1"/>
    <col min="1174" max="1179" width="9.140625" style="141"/>
    <col min="1180" max="1180" width="22" style="141" customWidth="1"/>
    <col min="1181" max="1186" width="9.140625" style="141"/>
    <col min="1187" max="1187" width="22.5703125" style="141" customWidth="1"/>
    <col min="1188" max="1275" width="9.140625" style="141"/>
    <col min="1276" max="1276" width="0.28515625" style="141" customWidth="1"/>
    <col min="1277" max="1277" width="34.7109375" style="141" customWidth="1"/>
    <col min="1278" max="1280" width="0" style="141" hidden="1" customWidth="1"/>
    <col min="1281" max="1282" width="10.85546875" style="141" customWidth="1"/>
    <col min="1283" max="1283" width="14.7109375" style="141" customWidth="1"/>
    <col min="1284" max="1285" width="11.140625" style="141" customWidth="1"/>
    <col min="1286" max="1286" width="12.140625" style="141" customWidth="1"/>
    <col min="1287" max="1287" width="11.7109375" style="141" customWidth="1"/>
    <col min="1288" max="1288" width="11.5703125" style="141" customWidth="1"/>
    <col min="1289" max="1289" width="11.7109375" style="141" customWidth="1"/>
    <col min="1290" max="1290" width="9" style="141" customWidth="1"/>
    <col min="1291" max="1291" width="15.140625" style="141" customWidth="1"/>
    <col min="1292" max="1292" width="12.42578125" style="141" customWidth="1"/>
    <col min="1293" max="1309" width="9.140625" style="141"/>
    <col min="1310" max="1310" width="0" style="141" hidden="1" customWidth="1"/>
    <col min="1311" max="1313" width="9.140625" style="141"/>
    <col min="1314" max="1314" width="0" style="141" hidden="1" customWidth="1"/>
    <col min="1315" max="1324" width="9.140625" style="141"/>
    <col min="1325" max="1325" width="9" style="141" customWidth="1"/>
    <col min="1326" max="1332" width="9.140625" style="141"/>
    <col min="1333" max="1333" width="9.140625" style="141" customWidth="1"/>
    <col min="1334" max="1334" width="9.140625" style="141"/>
    <col min="1335" max="1335" width="9.140625" style="141" customWidth="1"/>
    <col min="1336" max="1342" width="9.140625" style="141"/>
    <col min="1343" max="1343" width="0" style="141" hidden="1" customWidth="1"/>
    <col min="1344" max="1412" width="9.140625" style="141"/>
    <col min="1413" max="1413" width="0" style="141" hidden="1" customWidth="1"/>
    <col min="1414" max="1428" width="9.140625" style="141"/>
    <col min="1429" max="1429" width="21.42578125" style="141" customWidth="1"/>
    <col min="1430" max="1435" width="9.140625" style="141"/>
    <col min="1436" max="1436" width="22" style="141" customWidth="1"/>
    <col min="1437" max="1442" width="9.140625" style="141"/>
    <col min="1443" max="1443" width="22.5703125" style="141" customWidth="1"/>
    <col min="1444" max="1531" width="9.140625" style="141"/>
    <col min="1532" max="1532" width="0.28515625" style="141" customWidth="1"/>
    <col min="1533" max="1533" width="34.7109375" style="141" customWidth="1"/>
    <col min="1534" max="1536" width="0" style="141" hidden="1" customWidth="1"/>
    <col min="1537" max="1538" width="10.85546875" style="141" customWidth="1"/>
    <col min="1539" max="1539" width="14.7109375" style="141" customWidth="1"/>
    <col min="1540" max="1541" width="11.140625" style="141" customWidth="1"/>
    <col min="1542" max="1542" width="12.140625" style="141" customWidth="1"/>
    <col min="1543" max="1543" width="11.7109375" style="141" customWidth="1"/>
    <col min="1544" max="1544" width="11.5703125" style="141" customWidth="1"/>
    <col min="1545" max="1545" width="11.7109375" style="141" customWidth="1"/>
    <col min="1546" max="1546" width="9" style="141" customWidth="1"/>
    <col min="1547" max="1547" width="15.140625" style="141" customWidth="1"/>
    <col min="1548" max="1548" width="12.42578125" style="141" customWidth="1"/>
    <col min="1549" max="1565" width="9.140625" style="141"/>
    <col min="1566" max="1566" width="0" style="141" hidden="1" customWidth="1"/>
    <col min="1567" max="1569" width="9.140625" style="141"/>
    <col min="1570" max="1570" width="0" style="141" hidden="1" customWidth="1"/>
    <col min="1571" max="1580" width="9.140625" style="141"/>
    <col min="1581" max="1581" width="9" style="141" customWidth="1"/>
    <col min="1582" max="1588" width="9.140625" style="141"/>
    <col min="1589" max="1589" width="9.140625" style="141" customWidth="1"/>
    <col min="1590" max="1590" width="9.140625" style="141"/>
    <col min="1591" max="1591" width="9.140625" style="141" customWidth="1"/>
    <col min="1592" max="1598" width="9.140625" style="141"/>
    <col min="1599" max="1599" width="0" style="141" hidden="1" customWidth="1"/>
    <col min="1600" max="1668" width="9.140625" style="141"/>
    <col min="1669" max="1669" width="0" style="141" hidden="1" customWidth="1"/>
    <col min="1670" max="1684" width="9.140625" style="141"/>
    <col min="1685" max="1685" width="21.42578125" style="141" customWidth="1"/>
    <col min="1686" max="1691" width="9.140625" style="141"/>
    <col min="1692" max="1692" width="22" style="141" customWidth="1"/>
    <col min="1693" max="1698" width="9.140625" style="141"/>
    <col min="1699" max="1699" width="22.5703125" style="141" customWidth="1"/>
    <col min="1700" max="1787" width="9.140625" style="141"/>
    <col min="1788" max="1788" width="0.28515625" style="141" customWidth="1"/>
    <col min="1789" max="1789" width="34.7109375" style="141" customWidth="1"/>
    <col min="1790" max="1792" width="0" style="141" hidden="1" customWidth="1"/>
    <col min="1793" max="1794" width="10.85546875" style="141" customWidth="1"/>
    <col min="1795" max="1795" width="14.7109375" style="141" customWidth="1"/>
    <col min="1796" max="1797" width="11.140625" style="141" customWidth="1"/>
    <col min="1798" max="1798" width="12.140625" style="141" customWidth="1"/>
    <col min="1799" max="1799" width="11.7109375" style="141" customWidth="1"/>
    <col min="1800" max="1800" width="11.5703125" style="141" customWidth="1"/>
    <col min="1801" max="1801" width="11.7109375" style="141" customWidth="1"/>
    <col min="1802" max="1802" width="9" style="141" customWidth="1"/>
    <col min="1803" max="1803" width="15.140625" style="141" customWidth="1"/>
    <col min="1804" max="1804" width="12.42578125" style="141" customWidth="1"/>
    <col min="1805" max="1821" width="9.140625" style="141"/>
    <col min="1822" max="1822" width="0" style="141" hidden="1" customWidth="1"/>
    <col min="1823" max="1825" width="9.140625" style="141"/>
    <col min="1826" max="1826" width="0" style="141" hidden="1" customWidth="1"/>
    <col min="1827" max="1836" width="9.140625" style="141"/>
    <col min="1837" max="1837" width="9" style="141" customWidth="1"/>
    <col min="1838" max="1844" width="9.140625" style="141"/>
    <col min="1845" max="1845" width="9.140625" style="141" customWidth="1"/>
    <col min="1846" max="1846" width="9.140625" style="141"/>
    <col min="1847" max="1847" width="9.140625" style="141" customWidth="1"/>
    <col min="1848" max="1854" width="9.140625" style="141"/>
    <col min="1855" max="1855" width="0" style="141" hidden="1" customWidth="1"/>
    <col min="1856" max="1924" width="9.140625" style="141"/>
    <col min="1925" max="1925" width="0" style="141" hidden="1" customWidth="1"/>
    <col min="1926" max="1940" width="9.140625" style="141"/>
    <col min="1941" max="1941" width="21.42578125" style="141" customWidth="1"/>
    <col min="1942" max="1947" width="9.140625" style="141"/>
    <col min="1948" max="1948" width="22" style="141" customWidth="1"/>
    <col min="1949" max="1954" width="9.140625" style="141"/>
    <col min="1955" max="1955" width="22.5703125" style="141" customWidth="1"/>
    <col min="1956" max="2043" width="9.140625" style="141"/>
    <col min="2044" max="2044" width="0.28515625" style="141" customWidth="1"/>
    <col min="2045" max="2045" width="34.7109375" style="141" customWidth="1"/>
    <col min="2046" max="2048" width="0" style="141" hidden="1" customWidth="1"/>
    <col min="2049" max="2050" width="10.85546875" style="141" customWidth="1"/>
    <col min="2051" max="2051" width="14.7109375" style="141" customWidth="1"/>
    <col min="2052" max="2053" width="11.140625" style="141" customWidth="1"/>
    <col min="2054" max="2054" width="12.140625" style="141" customWidth="1"/>
    <col min="2055" max="2055" width="11.7109375" style="141" customWidth="1"/>
    <col min="2056" max="2056" width="11.5703125" style="141" customWidth="1"/>
    <col min="2057" max="2057" width="11.7109375" style="141" customWidth="1"/>
    <col min="2058" max="2058" width="9" style="141" customWidth="1"/>
    <col min="2059" max="2059" width="15.140625" style="141" customWidth="1"/>
    <col min="2060" max="2060" width="12.42578125" style="141" customWidth="1"/>
    <col min="2061" max="2077" width="9.140625" style="141"/>
    <col min="2078" max="2078" width="0" style="141" hidden="1" customWidth="1"/>
    <col min="2079" max="2081" width="9.140625" style="141"/>
    <col min="2082" max="2082" width="0" style="141" hidden="1" customWidth="1"/>
    <col min="2083" max="2092" width="9.140625" style="141"/>
    <col min="2093" max="2093" width="9" style="141" customWidth="1"/>
    <col min="2094" max="2100" width="9.140625" style="141"/>
    <col min="2101" max="2101" width="9.140625" style="141" customWidth="1"/>
    <col min="2102" max="2102" width="9.140625" style="141"/>
    <col min="2103" max="2103" width="9.140625" style="141" customWidth="1"/>
    <col min="2104" max="2110" width="9.140625" style="141"/>
    <col min="2111" max="2111" width="0" style="141" hidden="1" customWidth="1"/>
    <col min="2112" max="2180" width="9.140625" style="141"/>
    <col min="2181" max="2181" width="0" style="141" hidden="1" customWidth="1"/>
    <col min="2182" max="2196" width="9.140625" style="141"/>
    <col min="2197" max="2197" width="21.42578125" style="141" customWidth="1"/>
    <col min="2198" max="2203" width="9.140625" style="141"/>
    <col min="2204" max="2204" width="22" style="141" customWidth="1"/>
    <col min="2205" max="2210" width="9.140625" style="141"/>
    <col min="2211" max="2211" width="22.5703125" style="141" customWidth="1"/>
    <col min="2212" max="2299" width="9.140625" style="141"/>
    <col min="2300" max="2300" width="0.28515625" style="141" customWidth="1"/>
    <col min="2301" max="2301" width="34.7109375" style="141" customWidth="1"/>
    <col min="2302" max="2304" width="0" style="141" hidden="1" customWidth="1"/>
    <col min="2305" max="2306" width="10.85546875" style="141" customWidth="1"/>
    <col min="2307" max="2307" width="14.7109375" style="141" customWidth="1"/>
    <col min="2308" max="2309" width="11.140625" style="141" customWidth="1"/>
    <col min="2310" max="2310" width="12.140625" style="141" customWidth="1"/>
    <col min="2311" max="2311" width="11.7109375" style="141" customWidth="1"/>
    <col min="2312" max="2312" width="11.5703125" style="141" customWidth="1"/>
    <col min="2313" max="2313" width="11.7109375" style="141" customWidth="1"/>
    <col min="2314" max="2314" width="9" style="141" customWidth="1"/>
    <col min="2315" max="2315" width="15.140625" style="141" customWidth="1"/>
    <col min="2316" max="2316" width="12.42578125" style="141" customWidth="1"/>
    <col min="2317" max="2333" width="9.140625" style="141"/>
    <col min="2334" max="2334" width="0" style="141" hidden="1" customWidth="1"/>
    <col min="2335" max="2337" width="9.140625" style="141"/>
    <col min="2338" max="2338" width="0" style="141" hidden="1" customWidth="1"/>
    <col min="2339" max="2348" width="9.140625" style="141"/>
    <col min="2349" max="2349" width="9" style="141" customWidth="1"/>
    <col min="2350" max="2356" width="9.140625" style="141"/>
    <col min="2357" max="2357" width="9.140625" style="141" customWidth="1"/>
    <col min="2358" max="2358" width="9.140625" style="141"/>
    <col min="2359" max="2359" width="9.140625" style="141" customWidth="1"/>
    <col min="2360" max="2366" width="9.140625" style="141"/>
    <col min="2367" max="2367" width="0" style="141" hidden="1" customWidth="1"/>
    <col min="2368" max="2436" width="9.140625" style="141"/>
    <col min="2437" max="2437" width="0" style="141" hidden="1" customWidth="1"/>
    <col min="2438" max="2452" width="9.140625" style="141"/>
    <col min="2453" max="2453" width="21.42578125" style="141" customWidth="1"/>
    <col min="2454" max="2459" width="9.140625" style="141"/>
    <col min="2460" max="2460" width="22" style="141" customWidth="1"/>
    <col min="2461" max="2466" width="9.140625" style="141"/>
    <col min="2467" max="2467" width="22.5703125" style="141" customWidth="1"/>
    <col min="2468" max="2555" width="9.140625" style="141"/>
    <col min="2556" max="2556" width="0.28515625" style="141" customWidth="1"/>
    <col min="2557" max="2557" width="34.7109375" style="141" customWidth="1"/>
    <col min="2558" max="2560" width="0" style="141" hidden="1" customWidth="1"/>
    <col min="2561" max="2562" width="10.85546875" style="141" customWidth="1"/>
    <col min="2563" max="2563" width="14.7109375" style="141" customWidth="1"/>
    <col min="2564" max="2565" width="11.140625" style="141" customWidth="1"/>
    <col min="2566" max="2566" width="12.140625" style="141" customWidth="1"/>
    <col min="2567" max="2567" width="11.7109375" style="141" customWidth="1"/>
    <col min="2568" max="2568" width="11.5703125" style="141" customWidth="1"/>
    <col min="2569" max="2569" width="11.7109375" style="141" customWidth="1"/>
    <col min="2570" max="2570" width="9" style="141" customWidth="1"/>
    <col min="2571" max="2571" width="15.140625" style="141" customWidth="1"/>
    <col min="2572" max="2572" width="12.42578125" style="141" customWidth="1"/>
    <col min="2573" max="2589" width="9.140625" style="141"/>
    <col min="2590" max="2590" width="0" style="141" hidden="1" customWidth="1"/>
    <col min="2591" max="2593" width="9.140625" style="141"/>
    <col min="2594" max="2594" width="0" style="141" hidden="1" customWidth="1"/>
    <col min="2595" max="2604" width="9.140625" style="141"/>
    <col min="2605" max="2605" width="9" style="141" customWidth="1"/>
    <col min="2606" max="2612" width="9.140625" style="141"/>
    <col min="2613" max="2613" width="9.140625" style="141" customWidth="1"/>
    <col min="2614" max="2614" width="9.140625" style="141"/>
    <col min="2615" max="2615" width="9.140625" style="141" customWidth="1"/>
    <col min="2616" max="2622" width="9.140625" style="141"/>
    <col min="2623" max="2623" width="0" style="141" hidden="1" customWidth="1"/>
    <col min="2624" max="2692" width="9.140625" style="141"/>
    <col min="2693" max="2693" width="0" style="141" hidden="1" customWidth="1"/>
    <col min="2694" max="2708" width="9.140625" style="141"/>
    <col min="2709" max="2709" width="21.42578125" style="141" customWidth="1"/>
    <col min="2710" max="2715" width="9.140625" style="141"/>
    <col min="2716" max="2716" width="22" style="141" customWidth="1"/>
    <col min="2717" max="2722" width="9.140625" style="141"/>
    <col min="2723" max="2723" width="22.5703125" style="141" customWidth="1"/>
    <col min="2724" max="2811" width="9.140625" style="141"/>
    <col min="2812" max="2812" width="0.28515625" style="141" customWidth="1"/>
    <col min="2813" max="2813" width="34.7109375" style="141" customWidth="1"/>
    <col min="2814" max="2816" width="0" style="141" hidden="1" customWidth="1"/>
    <col min="2817" max="2818" width="10.85546875" style="141" customWidth="1"/>
    <col min="2819" max="2819" width="14.7109375" style="141" customWidth="1"/>
    <col min="2820" max="2821" width="11.140625" style="141" customWidth="1"/>
    <col min="2822" max="2822" width="12.140625" style="141" customWidth="1"/>
    <col min="2823" max="2823" width="11.7109375" style="141" customWidth="1"/>
    <col min="2824" max="2824" width="11.5703125" style="141" customWidth="1"/>
    <col min="2825" max="2825" width="11.7109375" style="141" customWidth="1"/>
    <col min="2826" max="2826" width="9" style="141" customWidth="1"/>
    <col min="2827" max="2827" width="15.140625" style="141" customWidth="1"/>
    <col min="2828" max="2828" width="12.42578125" style="141" customWidth="1"/>
    <col min="2829" max="2845" width="9.140625" style="141"/>
    <col min="2846" max="2846" width="0" style="141" hidden="1" customWidth="1"/>
    <col min="2847" max="2849" width="9.140625" style="141"/>
    <col min="2850" max="2850" width="0" style="141" hidden="1" customWidth="1"/>
    <col min="2851" max="2860" width="9.140625" style="141"/>
    <col min="2861" max="2861" width="9" style="141" customWidth="1"/>
    <col min="2862" max="2868" width="9.140625" style="141"/>
    <col min="2869" max="2869" width="9.140625" style="141" customWidth="1"/>
    <col min="2870" max="2870" width="9.140625" style="141"/>
    <col min="2871" max="2871" width="9.140625" style="141" customWidth="1"/>
    <col min="2872" max="2878" width="9.140625" style="141"/>
    <col min="2879" max="2879" width="0" style="141" hidden="1" customWidth="1"/>
    <col min="2880" max="2948" width="9.140625" style="141"/>
    <col min="2949" max="2949" width="0" style="141" hidden="1" customWidth="1"/>
    <col min="2950" max="2964" width="9.140625" style="141"/>
    <col min="2965" max="2965" width="21.42578125" style="141" customWidth="1"/>
    <col min="2966" max="2971" width="9.140625" style="141"/>
    <col min="2972" max="2972" width="22" style="141" customWidth="1"/>
    <col min="2973" max="2978" width="9.140625" style="141"/>
    <col min="2979" max="2979" width="22.5703125" style="141" customWidth="1"/>
    <col min="2980" max="3067" width="9.140625" style="141"/>
    <col min="3068" max="3068" width="0.28515625" style="141" customWidth="1"/>
    <col min="3069" max="3069" width="34.7109375" style="141" customWidth="1"/>
    <col min="3070" max="3072" width="0" style="141" hidden="1" customWidth="1"/>
    <col min="3073" max="3074" width="10.85546875" style="141" customWidth="1"/>
    <col min="3075" max="3075" width="14.7109375" style="141" customWidth="1"/>
    <col min="3076" max="3077" width="11.140625" style="141" customWidth="1"/>
    <col min="3078" max="3078" width="12.140625" style="141" customWidth="1"/>
    <col min="3079" max="3079" width="11.7109375" style="141" customWidth="1"/>
    <col min="3080" max="3080" width="11.5703125" style="141" customWidth="1"/>
    <col min="3081" max="3081" width="11.7109375" style="141" customWidth="1"/>
    <col min="3082" max="3082" width="9" style="141" customWidth="1"/>
    <col min="3083" max="3083" width="15.140625" style="141" customWidth="1"/>
    <col min="3084" max="3084" width="12.42578125" style="141" customWidth="1"/>
    <col min="3085" max="3101" width="9.140625" style="141"/>
    <col min="3102" max="3102" width="0" style="141" hidden="1" customWidth="1"/>
    <col min="3103" max="3105" width="9.140625" style="141"/>
    <col min="3106" max="3106" width="0" style="141" hidden="1" customWidth="1"/>
    <col min="3107" max="3116" width="9.140625" style="141"/>
    <col min="3117" max="3117" width="9" style="141" customWidth="1"/>
    <col min="3118" max="3124" width="9.140625" style="141"/>
    <col min="3125" max="3125" width="9.140625" style="141" customWidth="1"/>
    <col min="3126" max="3126" width="9.140625" style="141"/>
    <col min="3127" max="3127" width="9.140625" style="141" customWidth="1"/>
    <col min="3128" max="3134" width="9.140625" style="141"/>
    <col min="3135" max="3135" width="0" style="141" hidden="1" customWidth="1"/>
    <col min="3136" max="3204" width="9.140625" style="141"/>
    <col min="3205" max="3205" width="0" style="141" hidden="1" customWidth="1"/>
    <col min="3206" max="3220" width="9.140625" style="141"/>
    <col min="3221" max="3221" width="21.42578125" style="141" customWidth="1"/>
    <col min="3222" max="3227" width="9.140625" style="141"/>
    <col min="3228" max="3228" width="22" style="141" customWidth="1"/>
    <col min="3229" max="3234" width="9.140625" style="141"/>
    <col min="3235" max="3235" width="22.5703125" style="141" customWidth="1"/>
    <col min="3236" max="3323" width="9.140625" style="141"/>
    <col min="3324" max="3324" width="0.28515625" style="141" customWidth="1"/>
    <col min="3325" max="3325" width="34.7109375" style="141" customWidth="1"/>
    <col min="3326" max="3328" width="0" style="141" hidden="1" customWidth="1"/>
    <col min="3329" max="3330" width="10.85546875" style="141" customWidth="1"/>
    <col min="3331" max="3331" width="14.7109375" style="141" customWidth="1"/>
    <col min="3332" max="3333" width="11.140625" style="141" customWidth="1"/>
    <col min="3334" max="3334" width="12.140625" style="141" customWidth="1"/>
    <col min="3335" max="3335" width="11.7109375" style="141" customWidth="1"/>
    <col min="3336" max="3336" width="11.5703125" style="141" customWidth="1"/>
    <col min="3337" max="3337" width="11.7109375" style="141" customWidth="1"/>
    <col min="3338" max="3338" width="9" style="141" customWidth="1"/>
    <col min="3339" max="3339" width="15.140625" style="141" customWidth="1"/>
    <col min="3340" max="3340" width="12.42578125" style="141" customWidth="1"/>
    <col min="3341" max="3357" width="9.140625" style="141"/>
    <col min="3358" max="3358" width="0" style="141" hidden="1" customWidth="1"/>
    <col min="3359" max="3361" width="9.140625" style="141"/>
    <col min="3362" max="3362" width="0" style="141" hidden="1" customWidth="1"/>
    <col min="3363" max="3372" width="9.140625" style="141"/>
    <col min="3373" max="3373" width="9" style="141" customWidth="1"/>
    <col min="3374" max="3380" width="9.140625" style="141"/>
    <col min="3381" max="3381" width="9.140625" style="141" customWidth="1"/>
    <col min="3382" max="3382" width="9.140625" style="141"/>
    <col min="3383" max="3383" width="9.140625" style="141" customWidth="1"/>
    <col min="3384" max="3390" width="9.140625" style="141"/>
    <col min="3391" max="3391" width="0" style="141" hidden="1" customWidth="1"/>
    <col min="3392" max="3460" width="9.140625" style="141"/>
    <col min="3461" max="3461" width="0" style="141" hidden="1" customWidth="1"/>
    <col min="3462" max="3476" width="9.140625" style="141"/>
    <col min="3477" max="3477" width="21.42578125" style="141" customWidth="1"/>
    <col min="3478" max="3483" width="9.140625" style="141"/>
    <col min="3484" max="3484" width="22" style="141" customWidth="1"/>
    <col min="3485" max="3490" width="9.140625" style="141"/>
    <col min="3491" max="3491" width="22.5703125" style="141" customWidth="1"/>
    <col min="3492" max="3579" width="9.140625" style="141"/>
    <col min="3580" max="3580" width="0.28515625" style="141" customWidth="1"/>
    <col min="3581" max="3581" width="34.7109375" style="141" customWidth="1"/>
    <col min="3582" max="3584" width="0" style="141" hidden="1" customWidth="1"/>
    <col min="3585" max="3586" width="10.85546875" style="141" customWidth="1"/>
    <col min="3587" max="3587" width="14.7109375" style="141" customWidth="1"/>
    <col min="3588" max="3589" width="11.140625" style="141" customWidth="1"/>
    <col min="3590" max="3590" width="12.140625" style="141" customWidth="1"/>
    <col min="3591" max="3591" width="11.7109375" style="141" customWidth="1"/>
    <col min="3592" max="3592" width="11.5703125" style="141" customWidth="1"/>
    <col min="3593" max="3593" width="11.7109375" style="141" customWidth="1"/>
    <col min="3594" max="3594" width="9" style="141" customWidth="1"/>
    <col min="3595" max="3595" width="15.140625" style="141" customWidth="1"/>
    <col min="3596" max="3596" width="12.42578125" style="141" customWidth="1"/>
    <col min="3597" max="3613" width="9.140625" style="141"/>
    <col min="3614" max="3614" width="0" style="141" hidden="1" customWidth="1"/>
    <col min="3615" max="3617" width="9.140625" style="141"/>
    <col min="3618" max="3618" width="0" style="141" hidden="1" customWidth="1"/>
    <col min="3619" max="3628" width="9.140625" style="141"/>
    <col min="3629" max="3629" width="9" style="141" customWidth="1"/>
    <col min="3630" max="3636" width="9.140625" style="141"/>
    <col min="3637" max="3637" width="9.140625" style="141" customWidth="1"/>
    <col min="3638" max="3638" width="9.140625" style="141"/>
    <col min="3639" max="3639" width="9.140625" style="141" customWidth="1"/>
    <col min="3640" max="3646" width="9.140625" style="141"/>
    <col min="3647" max="3647" width="0" style="141" hidden="1" customWidth="1"/>
    <col min="3648" max="3716" width="9.140625" style="141"/>
    <col min="3717" max="3717" width="0" style="141" hidden="1" customWidth="1"/>
    <col min="3718" max="3732" width="9.140625" style="141"/>
    <col min="3733" max="3733" width="21.42578125" style="141" customWidth="1"/>
    <col min="3734" max="3739" width="9.140625" style="141"/>
    <col min="3740" max="3740" width="22" style="141" customWidth="1"/>
    <col min="3741" max="3746" width="9.140625" style="141"/>
    <col min="3747" max="3747" width="22.5703125" style="141" customWidth="1"/>
    <col min="3748" max="3835" width="9.140625" style="141"/>
    <col min="3836" max="3836" width="0.28515625" style="141" customWidth="1"/>
    <col min="3837" max="3837" width="34.7109375" style="141" customWidth="1"/>
    <col min="3838" max="3840" width="0" style="141" hidden="1" customWidth="1"/>
    <col min="3841" max="3842" width="10.85546875" style="141" customWidth="1"/>
    <col min="3843" max="3843" width="14.7109375" style="141" customWidth="1"/>
    <col min="3844" max="3845" width="11.140625" style="141" customWidth="1"/>
    <col min="3846" max="3846" width="12.140625" style="141" customWidth="1"/>
    <col min="3847" max="3847" width="11.7109375" style="141" customWidth="1"/>
    <col min="3848" max="3848" width="11.5703125" style="141" customWidth="1"/>
    <col min="3849" max="3849" width="11.7109375" style="141" customWidth="1"/>
    <col min="3850" max="3850" width="9" style="141" customWidth="1"/>
    <col min="3851" max="3851" width="15.140625" style="141" customWidth="1"/>
    <col min="3852" max="3852" width="12.42578125" style="141" customWidth="1"/>
    <col min="3853" max="3869" width="9.140625" style="141"/>
    <col min="3870" max="3870" width="0" style="141" hidden="1" customWidth="1"/>
    <col min="3871" max="3873" width="9.140625" style="141"/>
    <col min="3874" max="3874" width="0" style="141" hidden="1" customWidth="1"/>
    <col min="3875" max="3884" width="9.140625" style="141"/>
    <col min="3885" max="3885" width="9" style="141" customWidth="1"/>
    <col min="3886" max="3892" width="9.140625" style="141"/>
    <col min="3893" max="3893" width="9.140625" style="141" customWidth="1"/>
    <col min="3894" max="3894" width="9.140625" style="141"/>
    <col min="3895" max="3895" width="9.140625" style="141" customWidth="1"/>
    <col min="3896" max="3902" width="9.140625" style="141"/>
    <col min="3903" max="3903" width="0" style="141" hidden="1" customWidth="1"/>
    <col min="3904" max="3972" width="9.140625" style="141"/>
    <col min="3973" max="3973" width="0" style="141" hidden="1" customWidth="1"/>
    <col min="3974" max="3988" width="9.140625" style="141"/>
    <col min="3989" max="3989" width="21.42578125" style="141" customWidth="1"/>
    <col min="3990" max="3995" width="9.140625" style="141"/>
    <col min="3996" max="3996" width="22" style="141" customWidth="1"/>
    <col min="3997" max="4002" width="9.140625" style="141"/>
    <col min="4003" max="4003" width="22.5703125" style="141" customWidth="1"/>
    <col min="4004" max="4091" width="9.140625" style="141"/>
    <col min="4092" max="4092" width="0.28515625" style="141" customWidth="1"/>
    <col min="4093" max="4093" width="34.7109375" style="141" customWidth="1"/>
    <col min="4094" max="4096" width="0" style="141" hidden="1" customWidth="1"/>
    <col min="4097" max="4098" width="10.85546875" style="141" customWidth="1"/>
    <col min="4099" max="4099" width="14.7109375" style="141" customWidth="1"/>
    <col min="4100" max="4101" width="11.140625" style="141" customWidth="1"/>
    <col min="4102" max="4102" width="12.140625" style="141" customWidth="1"/>
    <col min="4103" max="4103" width="11.7109375" style="141" customWidth="1"/>
    <col min="4104" max="4104" width="11.5703125" style="141" customWidth="1"/>
    <col min="4105" max="4105" width="11.7109375" style="141" customWidth="1"/>
    <col min="4106" max="4106" width="9" style="141" customWidth="1"/>
    <col min="4107" max="4107" width="15.140625" style="141" customWidth="1"/>
    <col min="4108" max="4108" width="12.42578125" style="141" customWidth="1"/>
    <col min="4109" max="4125" width="9.140625" style="141"/>
    <col min="4126" max="4126" width="0" style="141" hidden="1" customWidth="1"/>
    <col min="4127" max="4129" width="9.140625" style="141"/>
    <col min="4130" max="4130" width="0" style="141" hidden="1" customWidth="1"/>
    <col min="4131" max="4140" width="9.140625" style="141"/>
    <col min="4141" max="4141" width="9" style="141" customWidth="1"/>
    <col min="4142" max="4148" width="9.140625" style="141"/>
    <col min="4149" max="4149" width="9.140625" style="141" customWidth="1"/>
    <col min="4150" max="4150" width="9.140625" style="141"/>
    <col min="4151" max="4151" width="9.140625" style="141" customWidth="1"/>
    <col min="4152" max="4158" width="9.140625" style="141"/>
    <col min="4159" max="4159" width="0" style="141" hidden="1" customWidth="1"/>
    <col min="4160" max="4228" width="9.140625" style="141"/>
    <col min="4229" max="4229" width="0" style="141" hidden="1" customWidth="1"/>
    <col min="4230" max="4244" width="9.140625" style="141"/>
    <col min="4245" max="4245" width="21.42578125" style="141" customWidth="1"/>
    <col min="4246" max="4251" width="9.140625" style="141"/>
    <col min="4252" max="4252" width="22" style="141" customWidth="1"/>
    <col min="4253" max="4258" width="9.140625" style="141"/>
    <col min="4259" max="4259" width="22.5703125" style="141" customWidth="1"/>
    <col min="4260" max="4347" width="9.140625" style="141"/>
    <col min="4348" max="4348" width="0.28515625" style="141" customWidth="1"/>
    <col min="4349" max="4349" width="34.7109375" style="141" customWidth="1"/>
    <col min="4350" max="4352" width="0" style="141" hidden="1" customWidth="1"/>
    <col min="4353" max="4354" width="10.85546875" style="141" customWidth="1"/>
    <col min="4355" max="4355" width="14.7109375" style="141" customWidth="1"/>
    <col min="4356" max="4357" width="11.140625" style="141" customWidth="1"/>
    <col min="4358" max="4358" width="12.140625" style="141" customWidth="1"/>
    <col min="4359" max="4359" width="11.7109375" style="141" customWidth="1"/>
    <col min="4360" max="4360" width="11.5703125" style="141" customWidth="1"/>
    <col min="4361" max="4361" width="11.7109375" style="141" customWidth="1"/>
    <col min="4362" max="4362" width="9" style="141" customWidth="1"/>
    <col min="4363" max="4363" width="15.140625" style="141" customWidth="1"/>
    <col min="4364" max="4364" width="12.42578125" style="141" customWidth="1"/>
    <col min="4365" max="4381" width="9.140625" style="141"/>
    <col min="4382" max="4382" width="0" style="141" hidden="1" customWidth="1"/>
    <col min="4383" max="4385" width="9.140625" style="141"/>
    <col min="4386" max="4386" width="0" style="141" hidden="1" customWidth="1"/>
    <col min="4387" max="4396" width="9.140625" style="141"/>
    <col min="4397" max="4397" width="9" style="141" customWidth="1"/>
    <col min="4398" max="4404" width="9.140625" style="141"/>
    <col min="4405" max="4405" width="9.140625" style="141" customWidth="1"/>
    <col min="4406" max="4406" width="9.140625" style="141"/>
    <col min="4407" max="4407" width="9.140625" style="141" customWidth="1"/>
    <col min="4408" max="4414" width="9.140625" style="141"/>
    <col min="4415" max="4415" width="0" style="141" hidden="1" customWidth="1"/>
    <col min="4416" max="4484" width="9.140625" style="141"/>
    <col min="4485" max="4485" width="0" style="141" hidden="1" customWidth="1"/>
    <col min="4486" max="4500" width="9.140625" style="141"/>
    <col min="4501" max="4501" width="21.42578125" style="141" customWidth="1"/>
    <col min="4502" max="4507" width="9.140625" style="141"/>
    <col min="4508" max="4508" width="22" style="141" customWidth="1"/>
    <col min="4509" max="4514" width="9.140625" style="141"/>
    <col min="4515" max="4515" width="22.5703125" style="141" customWidth="1"/>
    <col min="4516" max="4603" width="9.140625" style="141"/>
    <col min="4604" max="4604" width="0.28515625" style="141" customWidth="1"/>
    <col min="4605" max="4605" width="34.7109375" style="141" customWidth="1"/>
    <col min="4606" max="4608" width="0" style="141" hidden="1" customWidth="1"/>
    <col min="4609" max="4610" width="10.85546875" style="141" customWidth="1"/>
    <col min="4611" max="4611" width="14.7109375" style="141" customWidth="1"/>
    <col min="4612" max="4613" width="11.140625" style="141" customWidth="1"/>
    <col min="4614" max="4614" width="12.140625" style="141" customWidth="1"/>
    <col min="4615" max="4615" width="11.7109375" style="141" customWidth="1"/>
    <col min="4616" max="4616" width="11.5703125" style="141" customWidth="1"/>
    <col min="4617" max="4617" width="11.7109375" style="141" customWidth="1"/>
    <col min="4618" max="4618" width="9" style="141" customWidth="1"/>
    <col min="4619" max="4619" width="15.140625" style="141" customWidth="1"/>
    <col min="4620" max="4620" width="12.42578125" style="141" customWidth="1"/>
    <col min="4621" max="4637" width="9.140625" style="141"/>
    <col min="4638" max="4638" width="0" style="141" hidden="1" customWidth="1"/>
    <col min="4639" max="4641" width="9.140625" style="141"/>
    <col min="4642" max="4642" width="0" style="141" hidden="1" customWidth="1"/>
    <col min="4643" max="4652" width="9.140625" style="141"/>
    <col min="4653" max="4653" width="9" style="141" customWidth="1"/>
    <col min="4654" max="4660" width="9.140625" style="141"/>
    <col min="4661" max="4661" width="9.140625" style="141" customWidth="1"/>
    <col min="4662" max="4662" width="9.140625" style="141"/>
    <col min="4663" max="4663" width="9.140625" style="141" customWidth="1"/>
    <col min="4664" max="4670" width="9.140625" style="141"/>
    <col min="4671" max="4671" width="0" style="141" hidden="1" customWidth="1"/>
    <col min="4672" max="4740" width="9.140625" style="141"/>
    <col min="4741" max="4741" width="0" style="141" hidden="1" customWidth="1"/>
    <col min="4742" max="4756" width="9.140625" style="141"/>
    <col min="4757" max="4757" width="21.42578125" style="141" customWidth="1"/>
    <col min="4758" max="4763" width="9.140625" style="141"/>
    <col min="4764" max="4764" width="22" style="141" customWidth="1"/>
    <col min="4765" max="4770" width="9.140625" style="141"/>
    <col min="4771" max="4771" width="22.5703125" style="141" customWidth="1"/>
    <col min="4772" max="4859" width="9.140625" style="141"/>
    <col min="4860" max="4860" width="0.28515625" style="141" customWidth="1"/>
    <col min="4861" max="4861" width="34.7109375" style="141" customWidth="1"/>
    <col min="4862" max="4864" width="0" style="141" hidden="1" customWidth="1"/>
    <col min="4865" max="4866" width="10.85546875" style="141" customWidth="1"/>
    <col min="4867" max="4867" width="14.7109375" style="141" customWidth="1"/>
    <col min="4868" max="4869" width="11.140625" style="141" customWidth="1"/>
    <col min="4870" max="4870" width="12.140625" style="141" customWidth="1"/>
    <col min="4871" max="4871" width="11.7109375" style="141" customWidth="1"/>
    <col min="4872" max="4872" width="11.5703125" style="141" customWidth="1"/>
    <col min="4873" max="4873" width="11.7109375" style="141" customWidth="1"/>
    <col min="4874" max="4874" width="9" style="141" customWidth="1"/>
    <col min="4875" max="4875" width="15.140625" style="141" customWidth="1"/>
    <col min="4876" max="4876" width="12.42578125" style="141" customWidth="1"/>
    <col min="4877" max="4893" width="9.140625" style="141"/>
    <col min="4894" max="4894" width="0" style="141" hidden="1" customWidth="1"/>
    <col min="4895" max="4897" width="9.140625" style="141"/>
    <col min="4898" max="4898" width="0" style="141" hidden="1" customWidth="1"/>
    <col min="4899" max="4908" width="9.140625" style="141"/>
    <col min="4909" max="4909" width="9" style="141" customWidth="1"/>
    <col min="4910" max="4916" width="9.140625" style="141"/>
    <col min="4917" max="4917" width="9.140625" style="141" customWidth="1"/>
    <col min="4918" max="4918" width="9.140625" style="141"/>
    <col min="4919" max="4919" width="9.140625" style="141" customWidth="1"/>
    <col min="4920" max="4926" width="9.140625" style="141"/>
    <col min="4927" max="4927" width="0" style="141" hidden="1" customWidth="1"/>
    <col min="4928" max="4996" width="9.140625" style="141"/>
    <col min="4997" max="4997" width="0" style="141" hidden="1" customWidth="1"/>
    <col min="4998" max="5012" width="9.140625" style="141"/>
    <col min="5013" max="5013" width="21.42578125" style="141" customWidth="1"/>
    <col min="5014" max="5019" width="9.140625" style="141"/>
    <col min="5020" max="5020" width="22" style="141" customWidth="1"/>
    <col min="5021" max="5026" width="9.140625" style="141"/>
    <col min="5027" max="5027" width="22.5703125" style="141" customWidth="1"/>
    <col min="5028" max="5115" width="9.140625" style="141"/>
    <col min="5116" max="5116" width="0.28515625" style="141" customWidth="1"/>
    <col min="5117" max="5117" width="34.7109375" style="141" customWidth="1"/>
    <col min="5118" max="5120" width="0" style="141" hidden="1" customWidth="1"/>
    <col min="5121" max="5122" width="10.85546875" style="141" customWidth="1"/>
    <col min="5123" max="5123" width="14.7109375" style="141" customWidth="1"/>
    <col min="5124" max="5125" width="11.140625" style="141" customWidth="1"/>
    <col min="5126" max="5126" width="12.140625" style="141" customWidth="1"/>
    <col min="5127" max="5127" width="11.7109375" style="141" customWidth="1"/>
    <col min="5128" max="5128" width="11.5703125" style="141" customWidth="1"/>
    <col min="5129" max="5129" width="11.7109375" style="141" customWidth="1"/>
    <col min="5130" max="5130" width="9" style="141" customWidth="1"/>
    <col min="5131" max="5131" width="15.140625" style="141" customWidth="1"/>
    <col min="5132" max="5132" width="12.42578125" style="141" customWidth="1"/>
    <col min="5133" max="5149" width="9.140625" style="141"/>
    <col min="5150" max="5150" width="0" style="141" hidden="1" customWidth="1"/>
    <col min="5151" max="5153" width="9.140625" style="141"/>
    <col min="5154" max="5154" width="0" style="141" hidden="1" customWidth="1"/>
    <col min="5155" max="5164" width="9.140625" style="141"/>
    <col min="5165" max="5165" width="9" style="141" customWidth="1"/>
    <col min="5166" max="5172" width="9.140625" style="141"/>
    <col min="5173" max="5173" width="9.140625" style="141" customWidth="1"/>
    <col min="5174" max="5174" width="9.140625" style="141"/>
    <col min="5175" max="5175" width="9.140625" style="141" customWidth="1"/>
    <col min="5176" max="5182" width="9.140625" style="141"/>
    <col min="5183" max="5183" width="0" style="141" hidden="1" customWidth="1"/>
    <col min="5184" max="5252" width="9.140625" style="141"/>
    <col min="5253" max="5253" width="0" style="141" hidden="1" customWidth="1"/>
    <col min="5254" max="5268" width="9.140625" style="141"/>
    <col min="5269" max="5269" width="21.42578125" style="141" customWidth="1"/>
    <col min="5270" max="5275" width="9.140625" style="141"/>
    <col min="5276" max="5276" width="22" style="141" customWidth="1"/>
    <col min="5277" max="5282" width="9.140625" style="141"/>
    <col min="5283" max="5283" width="22.5703125" style="141" customWidth="1"/>
    <col min="5284" max="5371" width="9.140625" style="141"/>
    <col min="5372" max="5372" width="0.28515625" style="141" customWidth="1"/>
    <col min="5373" max="5373" width="34.7109375" style="141" customWidth="1"/>
    <col min="5374" max="5376" width="0" style="141" hidden="1" customWidth="1"/>
    <col min="5377" max="5378" width="10.85546875" style="141" customWidth="1"/>
    <col min="5379" max="5379" width="14.7109375" style="141" customWidth="1"/>
    <col min="5380" max="5381" width="11.140625" style="141" customWidth="1"/>
    <col min="5382" max="5382" width="12.140625" style="141" customWidth="1"/>
    <col min="5383" max="5383" width="11.7109375" style="141" customWidth="1"/>
    <col min="5384" max="5384" width="11.5703125" style="141" customWidth="1"/>
    <col min="5385" max="5385" width="11.7109375" style="141" customWidth="1"/>
    <col min="5386" max="5386" width="9" style="141" customWidth="1"/>
    <col min="5387" max="5387" width="15.140625" style="141" customWidth="1"/>
    <col min="5388" max="5388" width="12.42578125" style="141" customWidth="1"/>
    <col min="5389" max="5405" width="9.140625" style="141"/>
    <col min="5406" max="5406" width="0" style="141" hidden="1" customWidth="1"/>
    <col min="5407" max="5409" width="9.140625" style="141"/>
    <col min="5410" max="5410" width="0" style="141" hidden="1" customWidth="1"/>
    <col min="5411" max="5420" width="9.140625" style="141"/>
    <col min="5421" max="5421" width="9" style="141" customWidth="1"/>
    <col min="5422" max="5428" width="9.140625" style="141"/>
    <col min="5429" max="5429" width="9.140625" style="141" customWidth="1"/>
    <col min="5430" max="5430" width="9.140625" style="141"/>
    <col min="5431" max="5431" width="9.140625" style="141" customWidth="1"/>
    <col min="5432" max="5438" width="9.140625" style="141"/>
    <col min="5439" max="5439" width="0" style="141" hidden="1" customWidth="1"/>
    <col min="5440" max="5508" width="9.140625" style="141"/>
    <col min="5509" max="5509" width="0" style="141" hidden="1" customWidth="1"/>
    <col min="5510" max="5524" width="9.140625" style="141"/>
    <col min="5525" max="5525" width="21.42578125" style="141" customWidth="1"/>
    <col min="5526" max="5531" width="9.140625" style="141"/>
    <col min="5532" max="5532" width="22" style="141" customWidth="1"/>
    <col min="5533" max="5538" width="9.140625" style="141"/>
    <col min="5539" max="5539" width="22.5703125" style="141" customWidth="1"/>
    <col min="5540" max="5627" width="9.140625" style="141"/>
    <col min="5628" max="5628" width="0.28515625" style="141" customWidth="1"/>
    <col min="5629" max="5629" width="34.7109375" style="141" customWidth="1"/>
    <col min="5630" max="5632" width="0" style="141" hidden="1" customWidth="1"/>
    <col min="5633" max="5634" width="10.85546875" style="141" customWidth="1"/>
    <col min="5635" max="5635" width="14.7109375" style="141" customWidth="1"/>
    <col min="5636" max="5637" width="11.140625" style="141" customWidth="1"/>
    <col min="5638" max="5638" width="12.140625" style="141" customWidth="1"/>
    <col min="5639" max="5639" width="11.7109375" style="141" customWidth="1"/>
    <col min="5640" max="5640" width="11.5703125" style="141" customWidth="1"/>
    <col min="5641" max="5641" width="11.7109375" style="141" customWidth="1"/>
    <col min="5642" max="5642" width="9" style="141" customWidth="1"/>
    <col min="5643" max="5643" width="15.140625" style="141" customWidth="1"/>
    <col min="5644" max="5644" width="12.42578125" style="141" customWidth="1"/>
    <col min="5645" max="5661" width="9.140625" style="141"/>
    <col min="5662" max="5662" width="0" style="141" hidden="1" customWidth="1"/>
    <col min="5663" max="5665" width="9.140625" style="141"/>
    <col min="5666" max="5666" width="0" style="141" hidden="1" customWidth="1"/>
    <col min="5667" max="5676" width="9.140625" style="141"/>
    <col min="5677" max="5677" width="9" style="141" customWidth="1"/>
    <col min="5678" max="5684" width="9.140625" style="141"/>
    <col min="5685" max="5685" width="9.140625" style="141" customWidth="1"/>
    <col min="5686" max="5686" width="9.140625" style="141"/>
    <col min="5687" max="5687" width="9.140625" style="141" customWidth="1"/>
    <col min="5688" max="5694" width="9.140625" style="141"/>
    <col min="5695" max="5695" width="0" style="141" hidden="1" customWidth="1"/>
    <col min="5696" max="5764" width="9.140625" style="141"/>
    <col min="5765" max="5765" width="0" style="141" hidden="1" customWidth="1"/>
    <col min="5766" max="5780" width="9.140625" style="141"/>
    <col min="5781" max="5781" width="21.42578125" style="141" customWidth="1"/>
    <col min="5782" max="5787" width="9.140625" style="141"/>
    <col min="5788" max="5788" width="22" style="141" customWidth="1"/>
    <col min="5789" max="5794" width="9.140625" style="141"/>
    <col min="5795" max="5795" width="22.5703125" style="141" customWidth="1"/>
    <col min="5796" max="5883" width="9.140625" style="141"/>
    <col min="5884" max="5884" width="0.28515625" style="141" customWidth="1"/>
    <col min="5885" max="5885" width="34.7109375" style="141" customWidth="1"/>
    <col min="5886" max="5888" width="0" style="141" hidden="1" customWidth="1"/>
    <col min="5889" max="5890" width="10.85546875" style="141" customWidth="1"/>
    <col min="5891" max="5891" width="14.7109375" style="141" customWidth="1"/>
    <col min="5892" max="5893" width="11.140625" style="141" customWidth="1"/>
    <col min="5894" max="5894" width="12.140625" style="141" customWidth="1"/>
    <col min="5895" max="5895" width="11.7109375" style="141" customWidth="1"/>
    <col min="5896" max="5896" width="11.5703125" style="141" customWidth="1"/>
    <col min="5897" max="5897" width="11.7109375" style="141" customWidth="1"/>
    <col min="5898" max="5898" width="9" style="141" customWidth="1"/>
    <col min="5899" max="5899" width="15.140625" style="141" customWidth="1"/>
    <col min="5900" max="5900" width="12.42578125" style="141" customWidth="1"/>
    <col min="5901" max="5917" width="9.140625" style="141"/>
    <col min="5918" max="5918" width="0" style="141" hidden="1" customWidth="1"/>
    <col min="5919" max="5921" width="9.140625" style="141"/>
    <col min="5922" max="5922" width="0" style="141" hidden="1" customWidth="1"/>
    <col min="5923" max="5932" width="9.140625" style="141"/>
    <col min="5933" max="5933" width="9" style="141" customWidth="1"/>
    <col min="5934" max="5940" width="9.140625" style="141"/>
    <col min="5941" max="5941" width="9.140625" style="141" customWidth="1"/>
    <col min="5942" max="5942" width="9.140625" style="141"/>
    <col min="5943" max="5943" width="9.140625" style="141" customWidth="1"/>
    <col min="5944" max="5950" width="9.140625" style="141"/>
    <col min="5951" max="5951" width="0" style="141" hidden="1" customWidth="1"/>
    <col min="5952" max="6020" width="9.140625" style="141"/>
    <col min="6021" max="6021" width="0" style="141" hidden="1" customWidth="1"/>
    <col min="6022" max="6036" width="9.140625" style="141"/>
    <col min="6037" max="6037" width="21.42578125" style="141" customWidth="1"/>
    <col min="6038" max="6043" width="9.140625" style="141"/>
    <col min="6044" max="6044" width="22" style="141" customWidth="1"/>
    <col min="6045" max="6050" width="9.140625" style="141"/>
    <col min="6051" max="6051" width="22.5703125" style="141" customWidth="1"/>
    <col min="6052" max="6139" width="9.140625" style="141"/>
    <col min="6140" max="6140" width="0.28515625" style="141" customWidth="1"/>
    <col min="6141" max="6141" width="34.7109375" style="141" customWidth="1"/>
    <col min="6142" max="6144" width="0" style="141" hidden="1" customWidth="1"/>
    <col min="6145" max="6146" width="10.85546875" style="141" customWidth="1"/>
    <col min="6147" max="6147" width="14.7109375" style="141" customWidth="1"/>
    <col min="6148" max="6149" width="11.140625" style="141" customWidth="1"/>
    <col min="6150" max="6150" width="12.140625" style="141" customWidth="1"/>
    <col min="6151" max="6151" width="11.7109375" style="141" customWidth="1"/>
    <col min="6152" max="6152" width="11.5703125" style="141" customWidth="1"/>
    <col min="6153" max="6153" width="11.7109375" style="141" customWidth="1"/>
    <col min="6154" max="6154" width="9" style="141" customWidth="1"/>
    <col min="6155" max="6155" width="15.140625" style="141" customWidth="1"/>
    <col min="6156" max="6156" width="12.42578125" style="141" customWidth="1"/>
    <col min="6157" max="6173" width="9.140625" style="141"/>
    <col min="6174" max="6174" width="0" style="141" hidden="1" customWidth="1"/>
    <col min="6175" max="6177" width="9.140625" style="141"/>
    <col min="6178" max="6178" width="0" style="141" hidden="1" customWidth="1"/>
    <col min="6179" max="6188" width="9.140625" style="141"/>
    <col min="6189" max="6189" width="9" style="141" customWidth="1"/>
    <col min="6190" max="6196" width="9.140625" style="141"/>
    <col min="6197" max="6197" width="9.140625" style="141" customWidth="1"/>
    <col min="6198" max="6198" width="9.140625" style="141"/>
    <col min="6199" max="6199" width="9.140625" style="141" customWidth="1"/>
    <col min="6200" max="6206" width="9.140625" style="141"/>
    <col min="6207" max="6207" width="0" style="141" hidden="1" customWidth="1"/>
    <col min="6208" max="6276" width="9.140625" style="141"/>
    <col min="6277" max="6277" width="0" style="141" hidden="1" customWidth="1"/>
    <col min="6278" max="6292" width="9.140625" style="141"/>
    <col min="6293" max="6293" width="21.42578125" style="141" customWidth="1"/>
    <col min="6294" max="6299" width="9.140625" style="141"/>
    <col min="6300" max="6300" width="22" style="141" customWidth="1"/>
    <col min="6301" max="6306" width="9.140625" style="141"/>
    <col min="6307" max="6307" width="22.5703125" style="141" customWidth="1"/>
    <col min="6308" max="6395" width="9.140625" style="141"/>
    <col min="6396" max="6396" width="0.28515625" style="141" customWidth="1"/>
    <col min="6397" max="6397" width="34.7109375" style="141" customWidth="1"/>
    <col min="6398" max="6400" width="0" style="141" hidden="1" customWidth="1"/>
    <col min="6401" max="6402" width="10.85546875" style="141" customWidth="1"/>
    <col min="6403" max="6403" width="14.7109375" style="141" customWidth="1"/>
    <col min="6404" max="6405" width="11.140625" style="141" customWidth="1"/>
    <col min="6406" max="6406" width="12.140625" style="141" customWidth="1"/>
    <col min="6407" max="6407" width="11.7109375" style="141" customWidth="1"/>
    <col min="6408" max="6408" width="11.5703125" style="141" customWidth="1"/>
    <col min="6409" max="6409" width="11.7109375" style="141" customWidth="1"/>
    <col min="6410" max="6410" width="9" style="141" customWidth="1"/>
    <col min="6411" max="6411" width="15.140625" style="141" customWidth="1"/>
    <col min="6412" max="6412" width="12.42578125" style="141" customWidth="1"/>
    <col min="6413" max="6429" width="9.140625" style="141"/>
    <col min="6430" max="6430" width="0" style="141" hidden="1" customWidth="1"/>
    <col min="6431" max="6433" width="9.140625" style="141"/>
    <col min="6434" max="6434" width="0" style="141" hidden="1" customWidth="1"/>
    <col min="6435" max="6444" width="9.140625" style="141"/>
    <col min="6445" max="6445" width="9" style="141" customWidth="1"/>
    <col min="6446" max="6452" width="9.140625" style="141"/>
    <col min="6453" max="6453" width="9.140625" style="141" customWidth="1"/>
    <col min="6454" max="6454" width="9.140625" style="141"/>
    <col min="6455" max="6455" width="9.140625" style="141" customWidth="1"/>
    <col min="6456" max="6462" width="9.140625" style="141"/>
    <col min="6463" max="6463" width="0" style="141" hidden="1" customWidth="1"/>
    <col min="6464" max="6532" width="9.140625" style="141"/>
    <col min="6533" max="6533" width="0" style="141" hidden="1" customWidth="1"/>
    <col min="6534" max="6548" width="9.140625" style="141"/>
    <col min="6549" max="6549" width="21.42578125" style="141" customWidth="1"/>
    <col min="6550" max="6555" width="9.140625" style="141"/>
    <col min="6556" max="6556" width="22" style="141" customWidth="1"/>
    <col min="6557" max="6562" width="9.140625" style="141"/>
    <col min="6563" max="6563" width="22.5703125" style="141" customWidth="1"/>
    <col min="6564" max="6651" width="9.140625" style="141"/>
    <col min="6652" max="6652" width="0.28515625" style="141" customWidth="1"/>
    <col min="6653" max="6653" width="34.7109375" style="141" customWidth="1"/>
    <col min="6654" max="6656" width="0" style="141" hidden="1" customWidth="1"/>
    <col min="6657" max="6658" width="10.85546875" style="141" customWidth="1"/>
    <col min="6659" max="6659" width="14.7109375" style="141" customWidth="1"/>
    <col min="6660" max="6661" width="11.140625" style="141" customWidth="1"/>
    <col min="6662" max="6662" width="12.140625" style="141" customWidth="1"/>
    <col min="6663" max="6663" width="11.7109375" style="141" customWidth="1"/>
    <col min="6664" max="6664" width="11.5703125" style="141" customWidth="1"/>
    <col min="6665" max="6665" width="11.7109375" style="141" customWidth="1"/>
    <col min="6666" max="6666" width="9" style="141" customWidth="1"/>
    <col min="6667" max="6667" width="15.140625" style="141" customWidth="1"/>
    <col min="6668" max="6668" width="12.42578125" style="141" customWidth="1"/>
    <col min="6669" max="6685" width="9.140625" style="141"/>
    <col min="6686" max="6686" width="0" style="141" hidden="1" customWidth="1"/>
    <col min="6687" max="6689" width="9.140625" style="141"/>
    <col min="6690" max="6690" width="0" style="141" hidden="1" customWidth="1"/>
    <col min="6691" max="6700" width="9.140625" style="141"/>
    <col min="6701" max="6701" width="9" style="141" customWidth="1"/>
    <col min="6702" max="6708" width="9.140625" style="141"/>
    <col min="6709" max="6709" width="9.140625" style="141" customWidth="1"/>
    <col min="6710" max="6710" width="9.140625" style="141"/>
    <col min="6711" max="6711" width="9.140625" style="141" customWidth="1"/>
    <col min="6712" max="6718" width="9.140625" style="141"/>
    <col min="6719" max="6719" width="0" style="141" hidden="1" customWidth="1"/>
    <col min="6720" max="6788" width="9.140625" style="141"/>
    <col min="6789" max="6789" width="0" style="141" hidden="1" customWidth="1"/>
    <col min="6790" max="6804" width="9.140625" style="141"/>
    <col min="6805" max="6805" width="21.42578125" style="141" customWidth="1"/>
    <col min="6806" max="6811" width="9.140625" style="141"/>
    <col min="6812" max="6812" width="22" style="141" customWidth="1"/>
    <col min="6813" max="6818" width="9.140625" style="141"/>
    <col min="6819" max="6819" width="22.5703125" style="141" customWidth="1"/>
    <col min="6820" max="6907" width="9.140625" style="141"/>
    <col min="6908" max="6908" width="0.28515625" style="141" customWidth="1"/>
    <col min="6909" max="6909" width="34.7109375" style="141" customWidth="1"/>
    <col min="6910" max="6912" width="0" style="141" hidden="1" customWidth="1"/>
    <col min="6913" max="6914" width="10.85546875" style="141" customWidth="1"/>
    <col min="6915" max="6915" width="14.7109375" style="141" customWidth="1"/>
    <col min="6916" max="6917" width="11.140625" style="141" customWidth="1"/>
    <col min="6918" max="6918" width="12.140625" style="141" customWidth="1"/>
    <col min="6919" max="6919" width="11.7109375" style="141" customWidth="1"/>
    <col min="6920" max="6920" width="11.5703125" style="141" customWidth="1"/>
    <col min="6921" max="6921" width="11.7109375" style="141" customWidth="1"/>
    <col min="6922" max="6922" width="9" style="141" customWidth="1"/>
    <col min="6923" max="6923" width="15.140625" style="141" customWidth="1"/>
    <col min="6924" max="6924" width="12.42578125" style="141" customWidth="1"/>
    <col min="6925" max="6941" width="9.140625" style="141"/>
    <col min="6942" max="6942" width="0" style="141" hidden="1" customWidth="1"/>
    <col min="6943" max="6945" width="9.140625" style="141"/>
    <col min="6946" max="6946" width="0" style="141" hidden="1" customWidth="1"/>
    <col min="6947" max="6956" width="9.140625" style="141"/>
    <col min="6957" max="6957" width="9" style="141" customWidth="1"/>
    <col min="6958" max="6964" width="9.140625" style="141"/>
    <col min="6965" max="6965" width="9.140625" style="141" customWidth="1"/>
    <col min="6966" max="6966" width="9.140625" style="141"/>
    <col min="6967" max="6967" width="9.140625" style="141" customWidth="1"/>
    <col min="6968" max="6974" width="9.140625" style="141"/>
    <col min="6975" max="6975" width="0" style="141" hidden="1" customWidth="1"/>
    <col min="6976" max="7044" width="9.140625" style="141"/>
    <col min="7045" max="7045" width="0" style="141" hidden="1" customWidth="1"/>
    <col min="7046" max="7060" width="9.140625" style="141"/>
    <col min="7061" max="7061" width="21.42578125" style="141" customWidth="1"/>
    <col min="7062" max="7067" width="9.140625" style="141"/>
    <col min="7068" max="7068" width="22" style="141" customWidth="1"/>
    <col min="7069" max="7074" width="9.140625" style="141"/>
    <col min="7075" max="7075" width="22.5703125" style="141" customWidth="1"/>
    <col min="7076" max="7163" width="9.140625" style="141"/>
    <col min="7164" max="7164" width="0.28515625" style="141" customWidth="1"/>
    <col min="7165" max="7165" width="34.7109375" style="141" customWidth="1"/>
    <col min="7166" max="7168" width="0" style="141" hidden="1" customWidth="1"/>
    <col min="7169" max="7170" width="10.85546875" style="141" customWidth="1"/>
    <col min="7171" max="7171" width="14.7109375" style="141" customWidth="1"/>
    <col min="7172" max="7173" width="11.140625" style="141" customWidth="1"/>
    <col min="7174" max="7174" width="12.140625" style="141" customWidth="1"/>
    <col min="7175" max="7175" width="11.7109375" style="141" customWidth="1"/>
    <col min="7176" max="7176" width="11.5703125" style="141" customWidth="1"/>
    <col min="7177" max="7177" width="11.7109375" style="141" customWidth="1"/>
    <col min="7178" max="7178" width="9" style="141" customWidth="1"/>
    <col min="7179" max="7179" width="15.140625" style="141" customWidth="1"/>
    <col min="7180" max="7180" width="12.42578125" style="141" customWidth="1"/>
    <col min="7181" max="7197" width="9.140625" style="141"/>
    <col min="7198" max="7198" width="0" style="141" hidden="1" customWidth="1"/>
    <col min="7199" max="7201" width="9.140625" style="141"/>
    <col min="7202" max="7202" width="0" style="141" hidden="1" customWidth="1"/>
    <col min="7203" max="7212" width="9.140625" style="141"/>
    <col min="7213" max="7213" width="9" style="141" customWidth="1"/>
    <col min="7214" max="7220" width="9.140625" style="141"/>
    <col min="7221" max="7221" width="9.140625" style="141" customWidth="1"/>
    <col min="7222" max="7222" width="9.140625" style="141"/>
    <col min="7223" max="7223" width="9.140625" style="141" customWidth="1"/>
    <col min="7224" max="7230" width="9.140625" style="141"/>
    <col min="7231" max="7231" width="0" style="141" hidden="1" customWidth="1"/>
    <col min="7232" max="7300" width="9.140625" style="141"/>
    <col min="7301" max="7301" width="0" style="141" hidden="1" customWidth="1"/>
    <col min="7302" max="7316" width="9.140625" style="141"/>
    <col min="7317" max="7317" width="21.42578125" style="141" customWidth="1"/>
    <col min="7318" max="7323" width="9.140625" style="141"/>
    <col min="7324" max="7324" width="22" style="141" customWidth="1"/>
    <col min="7325" max="7330" width="9.140625" style="141"/>
    <col min="7331" max="7331" width="22.5703125" style="141" customWidth="1"/>
    <col min="7332" max="7419" width="9.140625" style="141"/>
    <col min="7420" max="7420" width="0.28515625" style="141" customWidth="1"/>
    <col min="7421" max="7421" width="34.7109375" style="141" customWidth="1"/>
    <col min="7422" max="7424" width="0" style="141" hidden="1" customWidth="1"/>
    <col min="7425" max="7426" width="10.85546875" style="141" customWidth="1"/>
    <col min="7427" max="7427" width="14.7109375" style="141" customWidth="1"/>
    <col min="7428" max="7429" width="11.140625" style="141" customWidth="1"/>
    <col min="7430" max="7430" width="12.140625" style="141" customWidth="1"/>
    <col min="7431" max="7431" width="11.7109375" style="141" customWidth="1"/>
    <col min="7432" max="7432" width="11.5703125" style="141" customWidth="1"/>
    <col min="7433" max="7433" width="11.7109375" style="141" customWidth="1"/>
    <col min="7434" max="7434" width="9" style="141" customWidth="1"/>
    <col min="7435" max="7435" width="15.140625" style="141" customWidth="1"/>
    <col min="7436" max="7436" width="12.42578125" style="141" customWidth="1"/>
    <col min="7437" max="7453" width="9.140625" style="141"/>
    <col min="7454" max="7454" width="0" style="141" hidden="1" customWidth="1"/>
    <col min="7455" max="7457" width="9.140625" style="141"/>
    <col min="7458" max="7458" width="0" style="141" hidden="1" customWidth="1"/>
    <col min="7459" max="7468" width="9.140625" style="141"/>
    <col min="7469" max="7469" width="9" style="141" customWidth="1"/>
    <col min="7470" max="7476" width="9.140625" style="141"/>
    <col min="7477" max="7477" width="9.140625" style="141" customWidth="1"/>
    <col min="7478" max="7478" width="9.140625" style="141"/>
    <col min="7479" max="7479" width="9.140625" style="141" customWidth="1"/>
    <col min="7480" max="7486" width="9.140625" style="141"/>
    <col min="7487" max="7487" width="0" style="141" hidden="1" customWidth="1"/>
    <col min="7488" max="7556" width="9.140625" style="141"/>
    <col min="7557" max="7557" width="0" style="141" hidden="1" customWidth="1"/>
    <col min="7558" max="7572" width="9.140625" style="141"/>
    <col min="7573" max="7573" width="21.42578125" style="141" customWidth="1"/>
    <col min="7574" max="7579" width="9.140625" style="141"/>
    <col min="7580" max="7580" width="22" style="141" customWidth="1"/>
    <col min="7581" max="7586" width="9.140625" style="141"/>
    <col min="7587" max="7587" width="22.5703125" style="141" customWidth="1"/>
    <col min="7588" max="7675" width="9.140625" style="141"/>
    <col min="7676" max="7676" width="0.28515625" style="141" customWidth="1"/>
    <col min="7677" max="7677" width="34.7109375" style="141" customWidth="1"/>
    <col min="7678" max="7680" width="0" style="141" hidden="1" customWidth="1"/>
    <col min="7681" max="7682" width="10.85546875" style="141" customWidth="1"/>
    <col min="7683" max="7683" width="14.7109375" style="141" customWidth="1"/>
    <col min="7684" max="7685" width="11.140625" style="141" customWidth="1"/>
    <col min="7686" max="7686" width="12.140625" style="141" customWidth="1"/>
    <col min="7687" max="7687" width="11.7109375" style="141" customWidth="1"/>
    <col min="7688" max="7688" width="11.5703125" style="141" customWidth="1"/>
    <col min="7689" max="7689" width="11.7109375" style="141" customWidth="1"/>
    <col min="7690" max="7690" width="9" style="141" customWidth="1"/>
    <col min="7691" max="7691" width="15.140625" style="141" customWidth="1"/>
    <col min="7692" max="7692" width="12.42578125" style="141" customWidth="1"/>
    <col min="7693" max="7709" width="9.140625" style="141"/>
    <col min="7710" max="7710" width="0" style="141" hidden="1" customWidth="1"/>
    <col min="7711" max="7713" width="9.140625" style="141"/>
    <col min="7714" max="7714" width="0" style="141" hidden="1" customWidth="1"/>
    <col min="7715" max="7724" width="9.140625" style="141"/>
    <col min="7725" max="7725" width="9" style="141" customWidth="1"/>
    <col min="7726" max="7732" width="9.140625" style="141"/>
    <col min="7733" max="7733" width="9.140625" style="141" customWidth="1"/>
    <col min="7734" max="7734" width="9.140625" style="141"/>
    <col min="7735" max="7735" width="9.140625" style="141" customWidth="1"/>
    <col min="7736" max="7742" width="9.140625" style="141"/>
    <col min="7743" max="7743" width="0" style="141" hidden="1" customWidth="1"/>
    <col min="7744" max="7812" width="9.140625" style="141"/>
    <col min="7813" max="7813" width="0" style="141" hidden="1" customWidth="1"/>
    <col min="7814" max="7828" width="9.140625" style="141"/>
    <col min="7829" max="7829" width="21.42578125" style="141" customWidth="1"/>
    <col min="7830" max="7835" width="9.140625" style="141"/>
    <col min="7836" max="7836" width="22" style="141" customWidth="1"/>
    <col min="7837" max="7842" width="9.140625" style="141"/>
    <col min="7843" max="7843" width="22.5703125" style="141" customWidth="1"/>
    <col min="7844" max="7931" width="9.140625" style="141"/>
    <col min="7932" max="7932" width="0.28515625" style="141" customWidth="1"/>
    <col min="7933" max="7933" width="34.7109375" style="141" customWidth="1"/>
    <col min="7934" max="7936" width="0" style="141" hidden="1" customWidth="1"/>
    <col min="7937" max="7938" width="10.85546875" style="141" customWidth="1"/>
    <col min="7939" max="7939" width="14.7109375" style="141" customWidth="1"/>
    <col min="7940" max="7941" width="11.140625" style="141" customWidth="1"/>
    <col min="7942" max="7942" width="12.140625" style="141" customWidth="1"/>
    <col min="7943" max="7943" width="11.7109375" style="141" customWidth="1"/>
    <col min="7944" max="7944" width="11.5703125" style="141" customWidth="1"/>
    <col min="7945" max="7945" width="11.7109375" style="141" customWidth="1"/>
    <col min="7946" max="7946" width="9" style="141" customWidth="1"/>
    <col min="7947" max="7947" width="15.140625" style="141" customWidth="1"/>
    <col min="7948" max="7948" width="12.42578125" style="141" customWidth="1"/>
    <col min="7949" max="7965" width="9.140625" style="141"/>
    <col min="7966" max="7966" width="0" style="141" hidden="1" customWidth="1"/>
    <col min="7967" max="7969" width="9.140625" style="141"/>
    <col min="7970" max="7970" width="0" style="141" hidden="1" customWidth="1"/>
    <col min="7971" max="7980" width="9.140625" style="141"/>
    <col min="7981" max="7981" width="9" style="141" customWidth="1"/>
    <col min="7982" max="7988" width="9.140625" style="141"/>
    <col min="7989" max="7989" width="9.140625" style="141" customWidth="1"/>
    <col min="7990" max="7990" width="9.140625" style="141"/>
    <col min="7991" max="7991" width="9.140625" style="141" customWidth="1"/>
    <col min="7992" max="7998" width="9.140625" style="141"/>
    <col min="7999" max="7999" width="0" style="141" hidden="1" customWidth="1"/>
    <col min="8000" max="8068" width="9.140625" style="141"/>
    <col min="8069" max="8069" width="0" style="141" hidden="1" customWidth="1"/>
    <col min="8070" max="8084" width="9.140625" style="141"/>
    <col min="8085" max="8085" width="21.42578125" style="141" customWidth="1"/>
    <col min="8086" max="8091" width="9.140625" style="141"/>
    <col min="8092" max="8092" width="22" style="141" customWidth="1"/>
    <col min="8093" max="8098" width="9.140625" style="141"/>
    <col min="8099" max="8099" width="22.5703125" style="141" customWidth="1"/>
    <col min="8100" max="8187" width="9.140625" style="141"/>
    <col min="8188" max="8188" width="0.28515625" style="141" customWidth="1"/>
    <col min="8189" max="8189" width="34.7109375" style="141" customWidth="1"/>
    <col min="8190" max="8192" width="0" style="141" hidden="1" customWidth="1"/>
    <col min="8193" max="8194" width="10.85546875" style="141" customWidth="1"/>
    <col min="8195" max="8195" width="14.7109375" style="141" customWidth="1"/>
    <col min="8196" max="8197" width="11.140625" style="141" customWidth="1"/>
    <col min="8198" max="8198" width="12.140625" style="141" customWidth="1"/>
    <col min="8199" max="8199" width="11.7109375" style="141" customWidth="1"/>
    <col min="8200" max="8200" width="11.5703125" style="141" customWidth="1"/>
    <col min="8201" max="8201" width="11.7109375" style="141" customWidth="1"/>
    <col min="8202" max="8202" width="9" style="141" customWidth="1"/>
    <col min="8203" max="8203" width="15.140625" style="141" customWidth="1"/>
    <col min="8204" max="8204" width="12.42578125" style="141" customWidth="1"/>
    <col min="8205" max="8221" width="9.140625" style="141"/>
    <col min="8222" max="8222" width="0" style="141" hidden="1" customWidth="1"/>
    <col min="8223" max="8225" width="9.140625" style="141"/>
    <col min="8226" max="8226" width="0" style="141" hidden="1" customWidth="1"/>
    <col min="8227" max="8236" width="9.140625" style="141"/>
    <col min="8237" max="8237" width="9" style="141" customWidth="1"/>
    <col min="8238" max="8244" width="9.140625" style="141"/>
    <col min="8245" max="8245" width="9.140625" style="141" customWidth="1"/>
    <col min="8246" max="8246" width="9.140625" style="141"/>
    <col min="8247" max="8247" width="9.140625" style="141" customWidth="1"/>
    <col min="8248" max="8254" width="9.140625" style="141"/>
    <col min="8255" max="8255" width="0" style="141" hidden="1" customWidth="1"/>
    <col min="8256" max="8324" width="9.140625" style="141"/>
    <col min="8325" max="8325" width="0" style="141" hidden="1" customWidth="1"/>
    <col min="8326" max="8340" width="9.140625" style="141"/>
    <col min="8341" max="8341" width="21.42578125" style="141" customWidth="1"/>
    <col min="8342" max="8347" width="9.140625" style="141"/>
    <col min="8348" max="8348" width="22" style="141" customWidth="1"/>
    <col min="8349" max="8354" width="9.140625" style="141"/>
    <col min="8355" max="8355" width="22.5703125" style="141" customWidth="1"/>
    <col min="8356" max="8443" width="9.140625" style="141"/>
    <col min="8444" max="8444" width="0.28515625" style="141" customWidth="1"/>
    <col min="8445" max="8445" width="34.7109375" style="141" customWidth="1"/>
    <col min="8446" max="8448" width="0" style="141" hidden="1" customWidth="1"/>
    <col min="8449" max="8450" width="10.85546875" style="141" customWidth="1"/>
    <col min="8451" max="8451" width="14.7109375" style="141" customWidth="1"/>
    <col min="8452" max="8453" width="11.140625" style="141" customWidth="1"/>
    <col min="8454" max="8454" width="12.140625" style="141" customWidth="1"/>
    <col min="8455" max="8455" width="11.7109375" style="141" customWidth="1"/>
    <col min="8456" max="8456" width="11.5703125" style="141" customWidth="1"/>
    <col min="8457" max="8457" width="11.7109375" style="141" customWidth="1"/>
    <col min="8458" max="8458" width="9" style="141" customWidth="1"/>
    <col min="8459" max="8459" width="15.140625" style="141" customWidth="1"/>
    <col min="8460" max="8460" width="12.42578125" style="141" customWidth="1"/>
    <col min="8461" max="8477" width="9.140625" style="141"/>
    <col min="8478" max="8478" width="0" style="141" hidden="1" customWidth="1"/>
    <col min="8479" max="8481" width="9.140625" style="141"/>
    <col min="8482" max="8482" width="0" style="141" hidden="1" customWidth="1"/>
    <col min="8483" max="8492" width="9.140625" style="141"/>
    <col min="8493" max="8493" width="9" style="141" customWidth="1"/>
    <col min="8494" max="8500" width="9.140625" style="141"/>
    <col min="8501" max="8501" width="9.140625" style="141" customWidth="1"/>
    <col min="8502" max="8502" width="9.140625" style="141"/>
    <col min="8503" max="8503" width="9.140625" style="141" customWidth="1"/>
    <col min="8504" max="8510" width="9.140625" style="141"/>
    <col min="8511" max="8511" width="0" style="141" hidden="1" customWidth="1"/>
    <col min="8512" max="8580" width="9.140625" style="141"/>
    <col min="8581" max="8581" width="0" style="141" hidden="1" customWidth="1"/>
    <col min="8582" max="8596" width="9.140625" style="141"/>
    <col min="8597" max="8597" width="21.42578125" style="141" customWidth="1"/>
    <col min="8598" max="8603" width="9.140625" style="141"/>
    <col min="8604" max="8604" width="22" style="141" customWidth="1"/>
    <col min="8605" max="8610" width="9.140625" style="141"/>
    <col min="8611" max="8611" width="22.5703125" style="141" customWidth="1"/>
    <col min="8612" max="8699" width="9.140625" style="141"/>
    <col min="8700" max="8700" width="0.28515625" style="141" customWidth="1"/>
    <col min="8701" max="8701" width="34.7109375" style="141" customWidth="1"/>
    <col min="8702" max="8704" width="0" style="141" hidden="1" customWidth="1"/>
    <col min="8705" max="8706" width="10.85546875" style="141" customWidth="1"/>
    <col min="8707" max="8707" width="14.7109375" style="141" customWidth="1"/>
    <col min="8708" max="8709" width="11.140625" style="141" customWidth="1"/>
    <col min="8710" max="8710" width="12.140625" style="141" customWidth="1"/>
    <col min="8711" max="8711" width="11.7109375" style="141" customWidth="1"/>
    <col min="8712" max="8712" width="11.5703125" style="141" customWidth="1"/>
    <col min="8713" max="8713" width="11.7109375" style="141" customWidth="1"/>
    <col min="8714" max="8714" width="9" style="141" customWidth="1"/>
    <col min="8715" max="8715" width="15.140625" style="141" customWidth="1"/>
    <col min="8716" max="8716" width="12.42578125" style="141" customWidth="1"/>
    <col min="8717" max="8733" width="9.140625" style="141"/>
    <col min="8734" max="8734" width="0" style="141" hidden="1" customWidth="1"/>
    <col min="8735" max="8737" width="9.140625" style="141"/>
    <col min="8738" max="8738" width="0" style="141" hidden="1" customWidth="1"/>
    <col min="8739" max="8748" width="9.140625" style="141"/>
    <col min="8749" max="8749" width="9" style="141" customWidth="1"/>
    <col min="8750" max="8756" width="9.140625" style="141"/>
    <col min="8757" max="8757" width="9.140625" style="141" customWidth="1"/>
    <col min="8758" max="8758" width="9.140625" style="141"/>
    <col min="8759" max="8759" width="9.140625" style="141" customWidth="1"/>
    <col min="8760" max="8766" width="9.140625" style="141"/>
    <col min="8767" max="8767" width="0" style="141" hidden="1" customWidth="1"/>
    <col min="8768" max="8836" width="9.140625" style="141"/>
    <col min="8837" max="8837" width="0" style="141" hidden="1" customWidth="1"/>
    <col min="8838" max="8852" width="9.140625" style="141"/>
    <col min="8853" max="8853" width="21.42578125" style="141" customWidth="1"/>
    <col min="8854" max="8859" width="9.140625" style="141"/>
    <col min="8860" max="8860" width="22" style="141" customWidth="1"/>
    <col min="8861" max="8866" width="9.140625" style="141"/>
    <col min="8867" max="8867" width="22.5703125" style="141" customWidth="1"/>
    <col min="8868" max="8955" width="9.140625" style="141"/>
    <col min="8956" max="8956" width="0.28515625" style="141" customWidth="1"/>
    <col min="8957" max="8957" width="34.7109375" style="141" customWidth="1"/>
    <col min="8958" max="8960" width="0" style="141" hidden="1" customWidth="1"/>
    <col min="8961" max="8962" width="10.85546875" style="141" customWidth="1"/>
    <col min="8963" max="8963" width="14.7109375" style="141" customWidth="1"/>
    <col min="8964" max="8965" width="11.140625" style="141" customWidth="1"/>
    <col min="8966" max="8966" width="12.140625" style="141" customWidth="1"/>
    <col min="8967" max="8967" width="11.7109375" style="141" customWidth="1"/>
    <col min="8968" max="8968" width="11.5703125" style="141" customWidth="1"/>
    <col min="8969" max="8969" width="11.7109375" style="141" customWidth="1"/>
    <col min="8970" max="8970" width="9" style="141" customWidth="1"/>
    <col min="8971" max="8971" width="15.140625" style="141" customWidth="1"/>
    <col min="8972" max="8972" width="12.42578125" style="141" customWidth="1"/>
    <col min="8973" max="8989" width="9.140625" style="141"/>
    <col min="8990" max="8990" width="0" style="141" hidden="1" customWidth="1"/>
    <col min="8991" max="8993" width="9.140625" style="141"/>
    <col min="8994" max="8994" width="0" style="141" hidden="1" customWidth="1"/>
    <col min="8995" max="9004" width="9.140625" style="141"/>
    <col min="9005" max="9005" width="9" style="141" customWidth="1"/>
    <col min="9006" max="9012" width="9.140625" style="141"/>
    <col min="9013" max="9013" width="9.140625" style="141" customWidth="1"/>
    <col min="9014" max="9014" width="9.140625" style="141"/>
    <col min="9015" max="9015" width="9.140625" style="141" customWidth="1"/>
    <col min="9016" max="9022" width="9.140625" style="141"/>
    <col min="9023" max="9023" width="0" style="141" hidden="1" customWidth="1"/>
    <col min="9024" max="9092" width="9.140625" style="141"/>
    <col min="9093" max="9093" width="0" style="141" hidden="1" customWidth="1"/>
    <col min="9094" max="9108" width="9.140625" style="141"/>
    <col min="9109" max="9109" width="21.42578125" style="141" customWidth="1"/>
    <col min="9110" max="9115" width="9.140625" style="141"/>
    <col min="9116" max="9116" width="22" style="141" customWidth="1"/>
    <col min="9117" max="9122" width="9.140625" style="141"/>
    <col min="9123" max="9123" width="22.5703125" style="141" customWidth="1"/>
    <col min="9124" max="9211" width="9.140625" style="141"/>
    <col min="9212" max="9212" width="0.28515625" style="141" customWidth="1"/>
    <col min="9213" max="9213" width="34.7109375" style="141" customWidth="1"/>
    <col min="9214" max="9216" width="0" style="141" hidden="1" customWidth="1"/>
    <col min="9217" max="9218" width="10.85546875" style="141" customWidth="1"/>
    <col min="9219" max="9219" width="14.7109375" style="141" customWidth="1"/>
    <col min="9220" max="9221" width="11.140625" style="141" customWidth="1"/>
    <col min="9222" max="9222" width="12.140625" style="141" customWidth="1"/>
    <col min="9223" max="9223" width="11.7109375" style="141" customWidth="1"/>
    <col min="9224" max="9224" width="11.5703125" style="141" customWidth="1"/>
    <col min="9225" max="9225" width="11.7109375" style="141" customWidth="1"/>
    <col min="9226" max="9226" width="9" style="141" customWidth="1"/>
    <col min="9227" max="9227" width="15.140625" style="141" customWidth="1"/>
    <col min="9228" max="9228" width="12.42578125" style="141" customWidth="1"/>
    <col min="9229" max="9245" width="9.140625" style="141"/>
    <col min="9246" max="9246" width="0" style="141" hidden="1" customWidth="1"/>
    <col min="9247" max="9249" width="9.140625" style="141"/>
    <col min="9250" max="9250" width="0" style="141" hidden="1" customWidth="1"/>
    <col min="9251" max="9260" width="9.140625" style="141"/>
    <col min="9261" max="9261" width="9" style="141" customWidth="1"/>
    <col min="9262" max="9268" width="9.140625" style="141"/>
    <col min="9269" max="9269" width="9.140625" style="141" customWidth="1"/>
    <col min="9270" max="9270" width="9.140625" style="141"/>
    <col min="9271" max="9271" width="9.140625" style="141" customWidth="1"/>
    <col min="9272" max="9278" width="9.140625" style="141"/>
    <col min="9279" max="9279" width="0" style="141" hidden="1" customWidth="1"/>
    <col min="9280" max="9348" width="9.140625" style="141"/>
    <col min="9349" max="9349" width="0" style="141" hidden="1" customWidth="1"/>
    <col min="9350" max="9364" width="9.140625" style="141"/>
    <col min="9365" max="9365" width="21.42578125" style="141" customWidth="1"/>
    <col min="9366" max="9371" width="9.140625" style="141"/>
    <col min="9372" max="9372" width="22" style="141" customWidth="1"/>
    <col min="9373" max="9378" width="9.140625" style="141"/>
    <col min="9379" max="9379" width="22.5703125" style="141" customWidth="1"/>
    <col min="9380" max="9467" width="9.140625" style="141"/>
    <col min="9468" max="9468" width="0.28515625" style="141" customWidth="1"/>
    <col min="9469" max="9469" width="34.7109375" style="141" customWidth="1"/>
    <col min="9470" max="9472" width="0" style="141" hidden="1" customWidth="1"/>
    <col min="9473" max="9474" width="10.85546875" style="141" customWidth="1"/>
    <col min="9475" max="9475" width="14.7109375" style="141" customWidth="1"/>
    <col min="9476" max="9477" width="11.140625" style="141" customWidth="1"/>
    <col min="9478" max="9478" width="12.140625" style="141" customWidth="1"/>
    <col min="9479" max="9479" width="11.7109375" style="141" customWidth="1"/>
    <col min="9480" max="9480" width="11.5703125" style="141" customWidth="1"/>
    <col min="9481" max="9481" width="11.7109375" style="141" customWidth="1"/>
    <col min="9482" max="9482" width="9" style="141" customWidth="1"/>
    <col min="9483" max="9483" width="15.140625" style="141" customWidth="1"/>
    <col min="9484" max="9484" width="12.42578125" style="141" customWidth="1"/>
    <col min="9485" max="9501" width="9.140625" style="141"/>
    <col min="9502" max="9502" width="0" style="141" hidden="1" customWidth="1"/>
    <col min="9503" max="9505" width="9.140625" style="141"/>
    <col min="9506" max="9506" width="0" style="141" hidden="1" customWidth="1"/>
    <col min="9507" max="9516" width="9.140625" style="141"/>
    <col min="9517" max="9517" width="9" style="141" customWidth="1"/>
    <col min="9518" max="9524" width="9.140625" style="141"/>
    <col min="9525" max="9525" width="9.140625" style="141" customWidth="1"/>
    <col min="9526" max="9526" width="9.140625" style="141"/>
    <col min="9527" max="9527" width="9.140625" style="141" customWidth="1"/>
    <col min="9528" max="9534" width="9.140625" style="141"/>
    <col min="9535" max="9535" width="0" style="141" hidden="1" customWidth="1"/>
    <col min="9536" max="9604" width="9.140625" style="141"/>
    <col min="9605" max="9605" width="0" style="141" hidden="1" customWidth="1"/>
    <col min="9606" max="9620" width="9.140625" style="141"/>
    <col min="9621" max="9621" width="21.42578125" style="141" customWidth="1"/>
    <col min="9622" max="9627" width="9.140625" style="141"/>
    <col min="9628" max="9628" width="22" style="141" customWidth="1"/>
    <col min="9629" max="9634" width="9.140625" style="141"/>
    <col min="9635" max="9635" width="22.5703125" style="141" customWidth="1"/>
    <col min="9636" max="9723" width="9.140625" style="141"/>
    <col min="9724" max="9724" width="0.28515625" style="141" customWidth="1"/>
    <col min="9725" max="9725" width="34.7109375" style="141" customWidth="1"/>
    <col min="9726" max="9728" width="0" style="141" hidden="1" customWidth="1"/>
    <col min="9729" max="9730" width="10.85546875" style="141" customWidth="1"/>
    <col min="9731" max="9731" width="14.7109375" style="141" customWidth="1"/>
    <col min="9732" max="9733" width="11.140625" style="141" customWidth="1"/>
    <col min="9734" max="9734" width="12.140625" style="141" customWidth="1"/>
    <col min="9735" max="9735" width="11.7109375" style="141" customWidth="1"/>
    <col min="9736" max="9736" width="11.5703125" style="141" customWidth="1"/>
    <col min="9737" max="9737" width="11.7109375" style="141" customWidth="1"/>
    <col min="9738" max="9738" width="9" style="141" customWidth="1"/>
    <col min="9739" max="9739" width="15.140625" style="141" customWidth="1"/>
    <col min="9740" max="9740" width="12.42578125" style="141" customWidth="1"/>
    <col min="9741" max="9757" width="9.140625" style="141"/>
    <col min="9758" max="9758" width="0" style="141" hidden="1" customWidth="1"/>
    <col min="9759" max="9761" width="9.140625" style="141"/>
    <col min="9762" max="9762" width="0" style="141" hidden="1" customWidth="1"/>
    <col min="9763" max="9772" width="9.140625" style="141"/>
    <col min="9773" max="9773" width="9" style="141" customWidth="1"/>
    <col min="9774" max="9780" width="9.140625" style="141"/>
    <col min="9781" max="9781" width="9.140625" style="141" customWidth="1"/>
    <col min="9782" max="9782" width="9.140625" style="141"/>
    <col min="9783" max="9783" width="9.140625" style="141" customWidth="1"/>
    <col min="9784" max="9790" width="9.140625" style="141"/>
    <col min="9791" max="9791" width="0" style="141" hidden="1" customWidth="1"/>
    <col min="9792" max="9860" width="9.140625" style="141"/>
    <col min="9861" max="9861" width="0" style="141" hidden="1" customWidth="1"/>
    <col min="9862" max="9876" width="9.140625" style="141"/>
    <col min="9877" max="9877" width="21.42578125" style="141" customWidth="1"/>
    <col min="9878" max="9883" width="9.140625" style="141"/>
    <col min="9884" max="9884" width="22" style="141" customWidth="1"/>
    <col min="9885" max="9890" width="9.140625" style="141"/>
    <col min="9891" max="9891" width="22.5703125" style="141" customWidth="1"/>
    <col min="9892" max="9979" width="9.140625" style="141"/>
    <col min="9980" max="9980" width="0.28515625" style="141" customWidth="1"/>
    <col min="9981" max="9981" width="34.7109375" style="141" customWidth="1"/>
    <col min="9982" max="9984" width="0" style="141" hidden="1" customWidth="1"/>
    <col min="9985" max="9986" width="10.85546875" style="141" customWidth="1"/>
    <col min="9987" max="9987" width="14.7109375" style="141" customWidth="1"/>
    <col min="9988" max="9989" width="11.140625" style="141" customWidth="1"/>
    <col min="9990" max="9990" width="12.140625" style="141" customWidth="1"/>
    <col min="9991" max="9991" width="11.7109375" style="141" customWidth="1"/>
    <col min="9992" max="9992" width="11.5703125" style="141" customWidth="1"/>
    <col min="9993" max="9993" width="11.7109375" style="141" customWidth="1"/>
    <col min="9994" max="9994" width="9" style="141" customWidth="1"/>
    <col min="9995" max="9995" width="15.140625" style="141" customWidth="1"/>
    <col min="9996" max="9996" width="12.42578125" style="141" customWidth="1"/>
    <col min="9997" max="10013" width="9.140625" style="141"/>
    <col min="10014" max="10014" width="0" style="141" hidden="1" customWidth="1"/>
    <col min="10015" max="10017" width="9.140625" style="141"/>
    <col min="10018" max="10018" width="0" style="141" hidden="1" customWidth="1"/>
    <col min="10019" max="10028" width="9.140625" style="141"/>
    <col min="10029" max="10029" width="9" style="141" customWidth="1"/>
    <col min="10030" max="10036" width="9.140625" style="141"/>
    <col min="10037" max="10037" width="9.140625" style="141" customWidth="1"/>
    <col min="10038" max="10038" width="9.140625" style="141"/>
    <col min="10039" max="10039" width="9.140625" style="141" customWidth="1"/>
    <col min="10040" max="10046" width="9.140625" style="141"/>
    <col min="10047" max="10047" width="0" style="141" hidden="1" customWidth="1"/>
    <col min="10048" max="10116" width="9.140625" style="141"/>
    <col min="10117" max="10117" width="0" style="141" hidden="1" customWidth="1"/>
    <col min="10118" max="10132" width="9.140625" style="141"/>
    <col min="10133" max="10133" width="21.42578125" style="141" customWidth="1"/>
    <col min="10134" max="10139" width="9.140625" style="141"/>
    <col min="10140" max="10140" width="22" style="141" customWidth="1"/>
    <col min="10141" max="10146" width="9.140625" style="141"/>
    <col min="10147" max="10147" width="22.5703125" style="141" customWidth="1"/>
    <col min="10148" max="10235" width="9.140625" style="141"/>
    <col min="10236" max="10236" width="0.28515625" style="141" customWidth="1"/>
    <col min="10237" max="10237" width="34.7109375" style="141" customWidth="1"/>
    <col min="10238" max="10240" width="0" style="141" hidden="1" customWidth="1"/>
    <col min="10241" max="10242" width="10.85546875" style="141" customWidth="1"/>
    <col min="10243" max="10243" width="14.7109375" style="141" customWidth="1"/>
    <col min="10244" max="10245" width="11.140625" style="141" customWidth="1"/>
    <col min="10246" max="10246" width="12.140625" style="141" customWidth="1"/>
    <col min="10247" max="10247" width="11.7109375" style="141" customWidth="1"/>
    <col min="10248" max="10248" width="11.5703125" style="141" customWidth="1"/>
    <col min="10249" max="10249" width="11.7109375" style="141" customWidth="1"/>
    <col min="10250" max="10250" width="9" style="141" customWidth="1"/>
    <col min="10251" max="10251" width="15.140625" style="141" customWidth="1"/>
    <col min="10252" max="10252" width="12.42578125" style="141" customWidth="1"/>
    <col min="10253" max="10269" width="9.140625" style="141"/>
    <col min="10270" max="10270" width="0" style="141" hidden="1" customWidth="1"/>
    <col min="10271" max="10273" width="9.140625" style="141"/>
    <col min="10274" max="10274" width="0" style="141" hidden="1" customWidth="1"/>
    <col min="10275" max="10284" width="9.140625" style="141"/>
    <col min="10285" max="10285" width="9" style="141" customWidth="1"/>
    <col min="10286" max="10292" width="9.140625" style="141"/>
    <col min="10293" max="10293" width="9.140625" style="141" customWidth="1"/>
    <col min="10294" max="10294" width="9.140625" style="141"/>
    <col min="10295" max="10295" width="9.140625" style="141" customWidth="1"/>
    <col min="10296" max="10302" width="9.140625" style="141"/>
    <col min="10303" max="10303" width="0" style="141" hidden="1" customWidth="1"/>
    <col min="10304" max="10372" width="9.140625" style="141"/>
    <col min="10373" max="10373" width="0" style="141" hidden="1" customWidth="1"/>
    <col min="10374" max="10388" width="9.140625" style="141"/>
    <col min="10389" max="10389" width="21.42578125" style="141" customWidth="1"/>
    <col min="10390" max="10395" width="9.140625" style="141"/>
    <col min="10396" max="10396" width="22" style="141" customWidth="1"/>
    <col min="10397" max="10402" width="9.140625" style="141"/>
    <col min="10403" max="10403" width="22.5703125" style="141" customWidth="1"/>
    <col min="10404" max="10491" width="9.140625" style="141"/>
    <col min="10492" max="10492" width="0.28515625" style="141" customWidth="1"/>
    <col min="10493" max="10493" width="34.7109375" style="141" customWidth="1"/>
    <col min="10494" max="10496" width="0" style="141" hidden="1" customWidth="1"/>
    <col min="10497" max="10498" width="10.85546875" style="141" customWidth="1"/>
    <col min="10499" max="10499" width="14.7109375" style="141" customWidth="1"/>
    <col min="10500" max="10501" width="11.140625" style="141" customWidth="1"/>
    <col min="10502" max="10502" width="12.140625" style="141" customWidth="1"/>
    <col min="10503" max="10503" width="11.7109375" style="141" customWidth="1"/>
    <col min="10504" max="10504" width="11.5703125" style="141" customWidth="1"/>
    <col min="10505" max="10505" width="11.7109375" style="141" customWidth="1"/>
    <col min="10506" max="10506" width="9" style="141" customWidth="1"/>
    <col min="10507" max="10507" width="15.140625" style="141" customWidth="1"/>
    <col min="10508" max="10508" width="12.42578125" style="141" customWidth="1"/>
    <col min="10509" max="10525" width="9.140625" style="141"/>
    <col min="10526" max="10526" width="0" style="141" hidden="1" customWidth="1"/>
    <col min="10527" max="10529" width="9.140625" style="141"/>
    <col min="10530" max="10530" width="0" style="141" hidden="1" customWidth="1"/>
    <col min="10531" max="10540" width="9.140625" style="141"/>
    <col min="10541" max="10541" width="9" style="141" customWidth="1"/>
    <col min="10542" max="10548" width="9.140625" style="141"/>
    <col min="10549" max="10549" width="9.140625" style="141" customWidth="1"/>
    <col min="10550" max="10550" width="9.140625" style="141"/>
    <col min="10551" max="10551" width="9.140625" style="141" customWidth="1"/>
    <col min="10552" max="10558" width="9.140625" style="141"/>
    <col min="10559" max="10559" width="0" style="141" hidden="1" customWidth="1"/>
    <col min="10560" max="10628" width="9.140625" style="141"/>
    <col min="10629" max="10629" width="0" style="141" hidden="1" customWidth="1"/>
    <col min="10630" max="10644" width="9.140625" style="141"/>
    <col min="10645" max="10645" width="21.42578125" style="141" customWidth="1"/>
    <col min="10646" max="10651" width="9.140625" style="141"/>
    <col min="10652" max="10652" width="22" style="141" customWidth="1"/>
    <col min="10653" max="10658" width="9.140625" style="141"/>
    <col min="10659" max="10659" width="22.5703125" style="141" customWidth="1"/>
    <col min="10660" max="10747" width="9.140625" style="141"/>
    <col min="10748" max="10748" width="0.28515625" style="141" customWidth="1"/>
    <col min="10749" max="10749" width="34.7109375" style="141" customWidth="1"/>
    <col min="10750" max="10752" width="0" style="141" hidden="1" customWidth="1"/>
    <col min="10753" max="10754" width="10.85546875" style="141" customWidth="1"/>
    <col min="10755" max="10755" width="14.7109375" style="141" customWidth="1"/>
    <col min="10756" max="10757" width="11.140625" style="141" customWidth="1"/>
    <col min="10758" max="10758" width="12.140625" style="141" customWidth="1"/>
    <col min="10759" max="10759" width="11.7109375" style="141" customWidth="1"/>
    <col min="10760" max="10760" width="11.5703125" style="141" customWidth="1"/>
    <col min="10761" max="10761" width="11.7109375" style="141" customWidth="1"/>
    <col min="10762" max="10762" width="9" style="141" customWidth="1"/>
    <col min="10763" max="10763" width="15.140625" style="141" customWidth="1"/>
    <col min="10764" max="10764" width="12.42578125" style="141" customWidth="1"/>
    <col min="10765" max="10781" width="9.140625" style="141"/>
    <col min="10782" max="10782" width="0" style="141" hidden="1" customWidth="1"/>
    <col min="10783" max="10785" width="9.140625" style="141"/>
    <col min="10786" max="10786" width="0" style="141" hidden="1" customWidth="1"/>
    <col min="10787" max="10796" width="9.140625" style="141"/>
    <col min="10797" max="10797" width="9" style="141" customWidth="1"/>
    <col min="10798" max="10804" width="9.140625" style="141"/>
    <col min="10805" max="10805" width="9.140625" style="141" customWidth="1"/>
    <col min="10806" max="10806" width="9.140625" style="141"/>
    <col min="10807" max="10807" width="9.140625" style="141" customWidth="1"/>
    <col min="10808" max="10814" width="9.140625" style="141"/>
    <col min="10815" max="10815" width="0" style="141" hidden="1" customWidth="1"/>
    <col min="10816" max="10884" width="9.140625" style="141"/>
    <col min="10885" max="10885" width="0" style="141" hidden="1" customWidth="1"/>
    <col min="10886" max="10900" width="9.140625" style="141"/>
    <col min="10901" max="10901" width="21.42578125" style="141" customWidth="1"/>
    <col min="10902" max="10907" width="9.140625" style="141"/>
    <col min="10908" max="10908" width="22" style="141" customWidth="1"/>
    <col min="10909" max="10914" width="9.140625" style="141"/>
    <col min="10915" max="10915" width="22.5703125" style="141" customWidth="1"/>
    <col min="10916" max="11003" width="9.140625" style="141"/>
    <col min="11004" max="11004" width="0.28515625" style="141" customWidth="1"/>
    <col min="11005" max="11005" width="34.7109375" style="141" customWidth="1"/>
    <col min="11006" max="11008" width="0" style="141" hidden="1" customWidth="1"/>
    <col min="11009" max="11010" width="10.85546875" style="141" customWidth="1"/>
    <col min="11011" max="11011" width="14.7109375" style="141" customWidth="1"/>
    <col min="11012" max="11013" width="11.140625" style="141" customWidth="1"/>
    <col min="11014" max="11014" width="12.140625" style="141" customWidth="1"/>
    <col min="11015" max="11015" width="11.7109375" style="141" customWidth="1"/>
    <col min="11016" max="11016" width="11.5703125" style="141" customWidth="1"/>
    <col min="11017" max="11017" width="11.7109375" style="141" customWidth="1"/>
    <col min="11018" max="11018" width="9" style="141" customWidth="1"/>
    <col min="11019" max="11019" width="15.140625" style="141" customWidth="1"/>
    <col min="11020" max="11020" width="12.42578125" style="141" customWidth="1"/>
    <col min="11021" max="11037" width="9.140625" style="141"/>
    <col min="11038" max="11038" width="0" style="141" hidden="1" customWidth="1"/>
    <col min="11039" max="11041" width="9.140625" style="141"/>
    <col min="11042" max="11042" width="0" style="141" hidden="1" customWidth="1"/>
    <col min="11043" max="11052" width="9.140625" style="141"/>
    <col min="11053" max="11053" width="9" style="141" customWidth="1"/>
    <col min="11054" max="11060" width="9.140625" style="141"/>
    <col min="11061" max="11061" width="9.140625" style="141" customWidth="1"/>
    <col min="11062" max="11062" width="9.140625" style="141"/>
    <col min="11063" max="11063" width="9.140625" style="141" customWidth="1"/>
    <col min="11064" max="11070" width="9.140625" style="141"/>
    <col min="11071" max="11071" width="0" style="141" hidden="1" customWidth="1"/>
    <col min="11072" max="11140" width="9.140625" style="141"/>
    <col min="11141" max="11141" width="0" style="141" hidden="1" customWidth="1"/>
    <col min="11142" max="11156" width="9.140625" style="141"/>
    <col min="11157" max="11157" width="21.42578125" style="141" customWidth="1"/>
    <col min="11158" max="11163" width="9.140625" style="141"/>
    <col min="11164" max="11164" width="22" style="141" customWidth="1"/>
    <col min="11165" max="11170" width="9.140625" style="141"/>
    <col min="11171" max="11171" width="22.5703125" style="141" customWidth="1"/>
    <col min="11172" max="11259" width="9.140625" style="141"/>
    <col min="11260" max="11260" width="0.28515625" style="141" customWidth="1"/>
    <col min="11261" max="11261" width="34.7109375" style="141" customWidth="1"/>
    <col min="11262" max="11264" width="0" style="141" hidden="1" customWidth="1"/>
    <col min="11265" max="11266" width="10.85546875" style="141" customWidth="1"/>
    <col min="11267" max="11267" width="14.7109375" style="141" customWidth="1"/>
    <col min="11268" max="11269" width="11.140625" style="141" customWidth="1"/>
    <col min="11270" max="11270" width="12.140625" style="141" customWidth="1"/>
    <col min="11271" max="11271" width="11.7109375" style="141" customWidth="1"/>
    <col min="11272" max="11272" width="11.5703125" style="141" customWidth="1"/>
    <col min="11273" max="11273" width="11.7109375" style="141" customWidth="1"/>
    <col min="11274" max="11274" width="9" style="141" customWidth="1"/>
    <col min="11275" max="11275" width="15.140625" style="141" customWidth="1"/>
    <col min="11276" max="11276" width="12.42578125" style="141" customWidth="1"/>
    <col min="11277" max="11293" width="9.140625" style="141"/>
    <col min="11294" max="11294" width="0" style="141" hidden="1" customWidth="1"/>
    <col min="11295" max="11297" width="9.140625" style="141"/>
    <col min="11298" max="11298" width="0" style="141" hidden="1" customWidth="1"/>
    <col min="11299" max="11308" width="9.140625" style="141"/>
    <col min="11309" max="11309" width="9" style="141" customWidth="1"/>
    <col min="11310" max="11316" width="9.140625" style="141"/>
    <col min="11317" max="11317" width="9.140625" style="141" customWidth="1"/>
    <col min="11318" max="11318" width="9.140625" style="141"/>
    <col min="11319" max="11319" width="9.140625" style="141" customWidth="1"/>
    <col min="11320" max="11326" width="9.140625" style="141"/>
    <col min="11327" max="11327" width="0" style="141" hidden="1" customWidth="1"/>
    <col min="11328" max="11396" width="9.140625" style="141"/>
    <col min="11397" max="11397" width="0" style="141" hidden="1" customWidth="1"/>
    <col min="11398" max="11412" width="9.140625" style="141"/>
    <col min="11413" max="11413" width="21.42578125" style="141" customWidth="1"/>
    <col min="11414" max="11419" width="9.140625" style="141"/>
    <col min="11420" max="11420" width="22" style="141" customWidth="1"/>
    <col min="11421" max="11426" width="9.140625" style="141"/>
    <col min="11427" max="11427" width="22.5703125" style="141" customWidth="1"/>
    <col min="11428" max="11515" width="9.140625" style="141"/>
    <col min="11516" max="11516" width="0.28515625" style="141" customWidth="1"/>
    <col min="11517" max="11517" width="34.7109375" style="141" customWidth="1"/>
    <col min="11518" max="11520" width="0" style="141" hidden="1" customWidth="1"/>
    <col min="11521" max="11522" width="10.85546875" style="141" customWidth="1"/>
    <col min="11523" max="11523" width="14.7109375" style="141" customWidth="1"/>
    <col min="11524" max="11525" width="11.140625" style="141" customWidth="1"/>
    <col min="11526" max="11526" width="12.140625" style="141" customWidth="1"/>
    <col min="11527" max="11527" width="11.7109375" style="141" customWidth="1"/>
    <col min="11528" max="11528" width="11.5703125" style="141" customWidth="1"/>
    <col min="11529" max="11529" width="11.7109375" style="141" customWidth="1"/>
    <col min="11530" max="11530" width="9" style="141" customWidth="1"/>
    <col min="11531" max="11531" width="15.140625" style="141" customWidth="1"/>
    <col min="11532" max="11532" width="12.42578125" style="141" customWidth="1"/>
    <col min="11533" max="11549" width="9.140625" style="141"/>
    <col min="11550" max="11550" width="0" style="141" hidden="1" customWidth="1"/>
    <col min="11551" max="11553" width="9.140625" style="141"/>
    <col min="11554" max="11554" width="0" style="141" hidden="1" customWidth="1"/>
    <col min="11555" max="11564" width="9.140625" style="141"/>
    <col min="11565" max="11565" width="9" style="141" customWidth="1"/>
    <col min="11566" max="11572" width="9.140625" style="141"/>
    <col min="11573" max="11573" width="9.140625" style="141" customWidth="1"/>
    <col min="11574" max="11574" width="9.140625" style="141"/>
    <col min="11575" max="11575" width="9.140625" style="141" customWidth="1"/>
    <col min="11576" max="11582" width="9.140625" style="141"/>
    <col min="11583" max="11583" width="0" style="141" hidden="1" customWidth="1"/>
    <col min="11584" max="11652" width="9.140625" style="141"/>
    <col min="11653" max="11653" width="0" style="141" hidden="1" customWidth="1"/>
    <col min="11654" max="11668" width="9.140625" style="141"/>
    <col min="11669" max="11669" width="21.42578125" style="141" customWidth="1"/>
    <col min="11670" max="11675" width="9.140625" style="141"/>
    <col min="11676" max="11676" width="22" style="141" customWidth="1"/>
    <col min="11677" max="11682" width="9.140625" style="141"/>
    <col min="11683" max="11683" width="22.5703125" style="141" customWidth="1"/>
    <col min="11684" max="11771" width="9.140625" style="141"/>
    <col min="11772" max="11772" width="0.28515625" style="141" customWidth="1"/>
    <col min="11773" max="11773" width="34.7109375" style="141" customWidth="1"/>
    <col min="11774" max="11776" width="0" style="141" hidden="1" customWidth="1"/>
    <col min="11777" max="11778" width="10.85546875" style="141" customWidth="1"/>
    <col min="11779" max="11779" width="14.7109375" style="141" customWidth="1"/>
    <col min="11780" max="11781" width="11.140625" style="141" customWidth="1"/>
    <col min="11782" max="11782" width="12.140625" style="141" customWidth="1"/>
    <col min="11783" max="11783" width="11.7109375" style="141" customWidth="1"/>
    <col min="11784" max="11784" width="11.5703125" style="141" customWidth="1"/>
    <col min="11785" max="11785" width="11.7109375" style="141" customWidth="1"/>
    <col min="11786" max="11786" width="9" style="141" customWidth="1"/>
    <col min="11787" max="11787" width="15.140625" style="141" customWidth="1"/>
    <col min="11788" max="11788" width="12.42578125" style="141" customWidth="1"/>
    <col min="11789" max="11805" width="9.140625" style="141"/>
    <col min="11806" max="11806" width="0" style="141" hidden="1" customWidth="1"/>
    <col min="11807" max="11809" width="9.140625" style="141"/>
    <col min="11810" max="11810" width="0" style="141" hidden="1" customWidth="1"/>
    <col min="11811" max="11820" width="9.140625" style="141"/>
    <col min="11821" max="11821" width="9" style="141" customWidth="1"/>
    <col min="11822" max="11828" width="9.140625" style="141"/>
    <col min="11829" max="11829" width="9.140625" style="141" customWidth="1"/>
    <col min="11830" max="11830" width="9.140625" style="141"/>
    <col min="11831" max="11831" width="9.140625" style="141" customWidth="1"/>
    <col min="11832" max="11838" width="9.140625" style="141"/>
    <col min="11839" max="11839" width="0" style="141" hidden="1" customWidth="1"/>
    <col min="11840" max="11908" width="9.140625" style="141"/>
    <col min="11909" max="11909" width="0" style="141" hidden="1" customWidth="1"/>
    <col min="11910" max="11924" width="9.140625" style="141"/>
    <col min="11925" max="11925" width="21.42578125" style="141" customWidth="1"/>
    <col min="11926" max="11931" width="9.140625" style="141"/>
    <col min="11932" max="11932" width="22" style="141" customWidth="1"/>
    <col min="11933" max="11938" width="9.140625" style="141"/>
    <col min="11939" max="11939" width="22.5703125" style="141" customWidth="1"/>
    <col min="11940" max="12027" width="9.140625" style="141"/>
    <col min="12028" max="12028" width="0.28515625" style="141" customWidth="1"/>
    <col min="12029" max="12029" width="34.7109375" style="141" customWidth="1"/>
    <col min="12030" max="12032" width="0" style="141" hidden="1" customWidth="1"/>
    <col min="12033" max="12034" width="10.85546875" style="141" customWidth="1"/>
    <col min="12035" max="12035" width="14.7109375" style="141" customWidth="1"/>
    <col min="12036" max="12037" width="11.140625" style="141" customWidth="1"/>
    <col min="12038" max="12038" width="12.140625" style="141" customWidth="1"/>
    <col min="12039" max="12039" width="11.7109375" style="141" customWidth="1"/>
    <col min="12040" max="12040" width="11.5703125" style="141" customWidth="1"/>
    <col min="12041" max="12041" width="11.7109375" style="141" customWidth="1"/>
    <col min="12042" max="12042" width="9" style="141" customWidth="1"/>
    <col min="12043" max="12043" width="15.140625" style="141" customWidth="1"/>
    <col min="12044" max="12044" width="12.42578125" style="141" customWidth="1"/>
    <col min="12045" max="12061" width="9.140625" style="141"/>
    <col min="12062" max="12062" width="0" style="141" hidden="1" customWidth="1"/>
    <col min="12063" max="12065" width="9.140625" style="141"/>
    <col min="12066" max="12066" width="0" style="141" hidden="1" customWidth="1"/>
    <col min="12067" max="12076" width="9.140625" style="141"/>
    <col min="12077" max="12077" width="9" style="141" customWidth="1"/>
    <col min="12078" max="12084" width="9.140625" style="141"/>
    <col min="12085" max="12085" width="9.140625" style="141" customWidth="1"/>
    <col min="12086" max="12086" width="9.140625" style="141"/>
    <col min="12087" max="12087" width="9.140625" style="141" customWidth="1"/>
    <col min="12088" max="12094" width="9.140625" style="141"/>
    <col min="12095" max="12095" width="0" style="141" hidden="1" customWidth="1"/>
    <col min="12096" max="12164" width="9.140625" style="141"/>
    <col min="12165" max="12165" width="0" style="141" hidden="1" customWidth="1"/>
    <col min="12166" max="12180" width="9.140625" style="141"/>
    <col min="12181" max="12181" width="21.42578125" style="141" customWidth="1"/>
    <col min="12182" max="12187" width="9.140625" style="141"/>
    <col min="12188" max="12188" width="22" style="141" customWidth="1"/>
    <col min="12189" max="12194" width="9.140625" style="141"/>
    <col min="12195" max="12195" width="22.5703125" style="141" customWidth="1"/>
    <col min="12196" max="12283" width="9.140625" style="141"/>
    <col min="12284" max="12284" width="0.28515625" style="141" customWidth="1"/>
    <col min="12285" max="12285" width="34.7109375" style="141" customWidth="1"/>
    <col min="12286" max="12288" width="0" style="141" hidden="1" customWidth="1"/>
    <col min="12289" max="12290" width="10.85546875" style="141" customWidth="1"/>
    <col min="12291" max="12291" width="14.7109375" style="141" customWidth="1"/>
    <col min="12292" max="12293" width="11.140625" style="141" customWidth="1"/>
    <col min="12294" max="12294" width="12.140625" style="141" customWidth="1"/>
    <col min="12295" max="12295" width="11.7109375" style="141" customWidth="1"/>
    <col min="12296" max="12296" width="11.5703125" style="141" customWidth="1"/>
    <col min="12297" max="12297" width="11.7109375" style="141" customWidth="1"/>
    <col min="12298" max="12298" width="9" style="141" customWidth="1"/>
    <col min="12299" max="12299" width="15.140625" style="141" customWidth="1"/>
    <col min="12300" max="12300" width="12.42578125" style="141" customWidth="1"/>
    <col min="12301" max="12317" width="9.140625" style="141"/>
    <col min="12318" max="12318" width="0" style="141" hidden="1" customWidth="1"/>
    <col min="12319" max="12321" width="9.140625" style="141"/>
    <col min="12322" max="12322" width="0" style="141" hidden="1" customWidth="1"/>
    <col min="12323" max="12332" width="9.140625" style="141"/>
    <col min="12333" max="12333" width="9" style="141" customWidth="1"/>
    <col min="12334" max="12340" width="9.140625" style="141"/>
    <col min="12341" max="12341" width="9.140625" style="141" customWidth="1"/>
    <col min="12342" max="12342" width="9.140625" style="141"/>
    <col min="12343" max="12343" width="9.140625" style="141" customWidth="1"/>
    <col min="12344" max="12350" width="9.140625" style="141"/>
    <col min="12351" max="12351" width="0" style="141" hidden="1" customWidth="1"/>
    <col min="12352" max="12420" width="9.140625" style="141"/>
    <col min="12421" max="12421" width="0" style="141" hidden="1" customWidth="1"/>
    <col min="12422" max="12436" width="9.140625" style="141"/>
    <col min="12437" max="12437" width="21.42578125" style="141" customWidth="1"/>
    <col min="12438" max="12443" width="9.140625" style="141"/>
    <col min="12444" max="12444" width="22" style="141" customWidth="1"/>
    <col min="12445" max="12450" width="9.140625" style="141"/>
    <col min="12451" max="12451" width="22.5703125" style="141" customWidth="1"/>
    <col min="12452" max="12539" width="9.140625" style="141"/>
    <col min="12540" max="12540" width="0.28515625" style="141" customWidth="1"/>
    <col min="12541" max="12541" width="34.7109375" style="141" customWidth="1"/>
    <col min="12542" max="12544" width="0" style="141" hidden="1" customWidth="1"/>
    <col min="12545" max="12546" width="10.85546875" style="141" customWidth="1"/>
    <col min="12547" max="12547" width="14.7109375" style="141" customWidth="1"/>
    <col min="12548" max="12549" width="11.140625" style="141" customWidth="1"/>
    <col min="12550" max="12550" width="12.140625" style="141" customWidth="1"/>
    <col min="12551" max="12551" width="11.7109375" style="141" customWidth="1"/>
    <col min="12552" max="12552" width="11.5703125" style="141" customWidth="1"/>
    <col min="12553" max="12553" width="11.7109375" style="141" customWidth="1"/>
    <col min="12554" max="12554" width="9" style="141" customWidth="1"/>
    <col min="12555" max="12555" width="15.140625" style="141" customWidth="1"/>
    <col min="12556" max="12556" width="12.42578125" style="141" customWidth="1"/>
    <col min="12557" max="12573" width="9.140625" style="141"/>
    <col min="12574" max="12574" width="0" style="141" hidden="1" customWidth="1"/>
    <col min="12575" max="12577" width="9.140625" style="141"/>
    <col min="12578" max="12578" width="0" style="141" hidden="1" customWidth="1"/>
    <col min="12579" max="12588" width="9.140625" style="141"/>
    <col min="12589" max="12589" width="9" style="141" customWidth="1"/>
    <col min="12590" max="12596" width="9.140625" style="141"/>
    <col min="12597" max="12597" width="9.140625" style="141" customWidth="1"/>
    <col min="12598" max="12598" width="9.140625" style="141"/>
    <col min="12599" max="12599" width="9.140625" style="141" customWidth="1"/>
    <col min="12600" max="12606" width="9.140625" style="141"/>
    <col min="12607" max="12607" width="0" style="141" hidden="1" customWidth="1"/>
    <col min="12608" max="12676" width="9.140625" style="141"/>
    <col min="12677" max="12677" width="0" style="141" hidden="1" customWidth="1"/>
    <col min="12678" max="12692" width="9.140625" style="141"/>
    <col min="12693" max="12693" width="21.42578125" style="141" customWidth="1"/>
    <col min="12694" max="12699" width="9.140625" style="141"/>
    <col min="12700" max="12700" width="22" style="141" customWidth="1"/>
    <col min="12701" max="12706" width="9.140625" style="141"/>
    <col min="12707" max="12707" width="22.5703125" style="141" customWidth="1"/>
    <col min="12708" max="12795" width="9.140625" style="141"/>
    <col min="12796" max="12796" width="0.28515625" style="141" customWidth="1"/>
    <col min="12797" max="12797" width="34.7109375" style="141" customWidth="1"/>
    <col min="12798" max="12800" width="0" style="141" hidden="1" customWidth="1"/>
    <col min="12801" max="12802" width="10.85546875" style="141" customWidth="1"/>
    <col min="12803" max="12803" width="14.7109375" style="141" customWidth="1"/>
    <col min="12804" max="12805" width="11.140625" style="141" customWidth="1"/>
    <col min="12806" max="12806" width="12.140625" style="141" customWidth="1"/>
    <col min="12807" max="12807" width="11.7109375" style="141" customWidth="1"/>
    <col min="12808" max="12808" width="11.5703125" style="141" customWidth="1"/>
    <col min="12809" max="12809" width="11.7109375" style="141" customWidth="1"/>
    <col min="12810" max="12810" width="9" style="141" customWidth="1"/>
    <col min="12811" max="12811" width="15.140625" style="141" customWidth="1"/>
    <col min="12812" max="12812" width="12.42578125" style="141" customWidth="1"/>
    <col min="12813" max="12829" width="9.140625" style="141"/>
    <col min="12830" max="12830" width="0" style="141" hidden="1" customWidth="1"/>
    <col min="12831" max="12833" width="9.140625" style="141"/>
    <col min="12834" max="12834" width="0" style="141" hidden="1" customWidth="1"/>
    <col min="12835" max="12844" width="9.140625" style="141"/>
    <col min="12845" max="12845" width="9" style="141" customWidth="1"/>
    <col min="12846" max="12852" width="9.140625" style="141"/>
    <col min="12853" max="12853" width="9.140625" style="141" customWidth="1"/>
    <col min="12854" max="12854" width="9.140625" style="141"/>
    <col min="12855" max="12855" width="9.140625" style="141" customWidth="1"/>
    <col min="12856" max="12862" width="9.140625" style="141"/>
    <col min="12863" max="12863" width="0" style="141" hidden="1" customWidth="1"/>
    <col min="12864" max="12932" width="9.140625" style="141"/>
    <col min="12933" max="12933" width="0" style="141" hidden="1" customWidth="1"/>
    <col min="12934" max="12948" width="9.140625" style="141"/>
    <col min="12949" max="12949" width="21.42578125" style="141" customWidth="1"/>
    <col min="12950" max="12955" width="9.140625" style="141"/>
    <col min="12956" max="12956" width="22" style="141" customWidth="1"/>
    <col min="12957" max="12962" width="9.140625" style="141"/>
    <col min="12963" max="12963" width="22.5703125" style="141" customWidth="1"/>
    <col min="12964" max="13051" width="9.140625" style="141"/>
    <col min="13052" max="13052" width="0.28515625" style="141" customWidth="1"/>
    <col min="13053" max="13053" width="34.7109375" style="141" customWidth="1"/>
    <col min="13054" max="13056" width="0" style="141" hidden="1" customWidth="1"/>
    <col min="13057" max="13058" width="10.85546875" style="141" customWidth="1"/>
    <col min="13059" max="13059" width="14.7109375" style="141" customWidth="1"/>
    <col min="13060" max="13061" width="11.140625" style="141" customWidth="1"/>
    <col min="13062" max="13062" width="12.140625" style="141" customWidth="1"/>
    <col min="13063" max="13063" width="11.7109375" style="141" customWidth="1"/>
    <col min="13064" max="13064" width="11.5703125" style="141" customWidth="1"/>
    <col min="13065" max="13065" width="11.7109375" style="141" customWidth="1"/>
    <col min="13066" max="13066" width="9" style="141" customWidth="1"/>
    <col min="13067" max="13067" width="15.140625" style="141" customWidth="1"/>
    <col min="13068" max="13068" width="12.42578125" style="141" customWidth="1"/>
    <col min="13069" max="13085" width="9.140625" style="141"/>
    <col min="13086" max="13086" width="0" style="141" hidden="1" customWidth="1"/>
    <col min="13087" max="13089" width="9.140625" style="141"/>
    <col min="13090" max="13090" width="0" style="141" hidden="1" customWidth="1"/>
    <col min="13091" max="13100" width="9.140625" style="141"/>
    <col min="13101" max="13101" width="9" style="141" customWidth="1"/>
    <col min="13102" max="13108" width="9.140625" style="141"/>
    <col min="13109" max="13109" width="9.140625" style="141" customWidth="1"/>
    <col min="13110" max="13110" width="9.140625" style="141"/>
    <col min="13111" max="13111" width="9.140625" style="141" customWidth="1"/>
    <col min="13112" max="13118" width="9.140625" style="141"/>
    <col min="13119" max="13119" width="0" style="141" hidden="1" customWidth="1"/>
    <col min="13120" max="13188" width="9.140625" style="141"/>
    <col min="13189" max="13189" width="0" style="141" hidden="1" customWidth="1"/>
    <col min="13190" max="13204" width="9.140625" style="141"/>
    <col min="13205" max="13205" width="21.42578125" style="141" customWidth="1"/>
    <col min="13206" max="13211" width="9.140625" style="141"/>
    <col min="13212" max="13212" width="22" style="141" customWidth="1"/>
    <col min="13213" max="13218" width="9.140625" style="141"/>
    <col min="13219" max="13219" width="22.5703125" style="141" customWidth="1"/>
    <col min="13220" max="13307" width="9.140625" style="141"/>
    <col min="13308" max="13308" width="0.28515625" style="141" customWidth="1"/>
    <col min="13309" max="13309" width="34.7109375" style="141" customWidth="1"/>
    <col min="13310" max="13312" width="0" style="141" hidden="1" customWidth="1"/>
    <col min="13313" max="13314" width="10.85546875" style="141" customWidth="1"/>
    <col min="13315" max="13315" width="14.7109375" style="141" customWidth="1"/>
    <col min="13316" max="13317" width="11.140625" style="141" customWidth="1"/>
    <col min="13318" max="13318" width="12.140625" style="141" customWidth="1"/>
    <col min="13319" max="13319" width="11.7109375" style="141" customWidth="1"/>
    <col min="13320" max="13320" width="11.5703125" style="141" customWidth="1"/>
    <col min="13321" max="13321" width="11.7109375" style="141" customWidth="1"/>
    <col min="13322" max="13322" width="9" style="141" customWidth="1"/>
    <col min="13323" max="13323" width="15.140625" style="141" customWidth="1"/>
    <col min="13324" max="13324" width="12.42578125" style="141" customWidth="1"/>
    <col min="13325" max="13341" width="9.140625" style="141"/>
    <col min="13342" max="13342" width="0" style="141" hidden="1" customWidth="1"/>
    <col min="13343" max="13345" width="9.140625" style="141"/>
    <col min="13346" max="13346" width="0" style="141" hidden="1" customWidth="1"/>
    <col min="13347" max="13356" width="9.140625" style="141"/>
    <col min="13357" max="13357" width="9" style="141" customWidth="1"/>
    <col min="13358" max="13364" width="9.140625" style="141"/>
    <col min="13365" max="13365" width="9.140625" style="141" customWidth="1"/>
    <col min="13366" max="13366" width="9.140625" style="141"/>
    <col min="13367" max="13367" width="9.140625" style="141" customWidth="1"/>
    <col min="13368" max="13374" width="9.140625" style="141"/>
    <col min="13375" max="13375" width="0" style="141" hidden="1" customWidth="1"/>
    <col min="13376" max="13444" width="9.140625" style="141"/>
    <col min="13445" max="13445" width="0" style="141" hidden="1" customWidth="1"/>
    <col min="13446" max="13460" width="9.140625" style="141"/>
    <col min="13461" max="13461" width="21.42578125" style="141" customWidth="1"/>
    <col min="13462" max="13467" width="9.140625" style="141"/>
    <col min="13468" max="13468" width="22" style="141" customWidth="1"/>
    <col min="13469" max="13474" width="9.140625" style="141"/>
    <col min="13475" max="13475" width="22.5703125" style="141" customWidth="1"/>
    <col min="13476" max="13563" width="9.140625" style="141"/>
    <col min="13564" max="13564" width="0.28515625" style="141" customWidth="1"/>
    <col min="13565" max="13565" width="34.7109375" style="141" customWidth="1"/>
    <col min="13566" max="13568" width="0" style="141" hidden="1" customWidth="1"/>
    <col min="13569" max="13570" width="10.85546875" style="141" customWidth="1"/>
    <col min="13571" max="13571" width="14.7109375" style="141" customWidth="1"/>
    <col min="13572" max="13573" width="11.140625" style="141" customWidth="1"/>
    <col min="13574" max="13574" width="12.140625" style="141" customWidth="1"/>
    <col min="13575" max="13575" width="11.7109375" style="141" customWidth="1"/>
    <col min="13576" max="13576" width="11.5703125" style="141" customWidth="1"/>
    <col min="13577" max="13577" width="11.7109375" style="141" customWidth="1"/>
    <col min="13578" max="13578" width="9" style="141" customWidth="1"/>
    <col min="13579" max="13579" width="15.140625" style="141" customWidth="1"/>
    <col min="13580" max="13580" width="12.42578125" style="141" customWidth="1"/>
    <col min="13581" max="13597" width="9.140625" style="141"/>
    <col min="13598" max="13598" width="0" style="141" hidden="1" customWidth="1"/>
    <col min="13599" max="13601" width="9.140625" style="141"/>
    <col min="13602" max="13602" width="0" style="141" hidden="1" customWidth="1"/>
    <col min="13603" max="13612" width="9.140625" style="141"/>
    <col min="13613" max="13613" width="9" style="141" customWidth="1"/>
    <col min="13614" max="13620" width="9.140625" style="141"/>
    <col min="13621" max="13621" width="9.140625" style="141" customWidth="1"/>
    <col min="13622" max="13622" width="9.140625" style="141"/>
    <col min="13623" max="13623" width="9.140625" style="141" customWidth="1"/>
    <col min="13624" max="13630" width="9.140625" style="141"/>
    <col min="13631" max="13631" width="0" style="141" hidden="1" customWidth="1"/>
    <col min="13632" max="13700" width="9.140625" style="141"/>
    <col min="13701" max="13701" width="0" style="141" hidden="1" customWidth="1"/>
    <col min="13702" max="13716" width="9.140625" style="141"/>
    <col min="13717" max="13717" width="21.42578125" style="141" customWidth="1"/>
    <col min="13718" max="13723" width="9.140625" style="141"/>
    <col min="13724" max="13724" width="22" style="141" customWidth="1"/>
    <col min="13725" max="13730" width="9.140625" style="141"/>
    <col min="13731" max="13731" width="22.5703125" style="141" customWidth="1"/>
    <col min="13732" max="13819" width="9.140625" style="141"/>
    <col min="13820" max="13820" width="0.28515625" style="141" customWidth="1"/>
    <col min="13821" max="13821" width="34.7109375" style="141" customWidth="1"/>
    <col min="13822" max="13824" width="0" style="141" hidden="1" customWidth="1"/>
    <col min="13825" max="13826" width="10.85546875" style="141" customWidth="1"/>
    <col min="13827" max="13827" width="14.7109375" style="141" customWidth="1"/>
    <col min="13828" max="13829" width="11.140625" style="141" customWidth="1"/>
    <col min="13830" max="13830" width="12.140625" style="141" customWidth="1"/>
    <col min="13831" max="13831" width="11.7109375" style="141" customWidth="1"/>
    <col min="13832" max="13832" width="11.5703125" style="141" customWidth="1"/>
    <col min="13833" max="13833" width="11.7109375" style="141" customWidth="1"/>
    <col min="13834" max="13834" width="9" style="141" customWidth="1"/>
    <col min="13835" max="13835" width="15.140625" style="141" customWidth="1"/>
    <col min="13836" max="13836" width="12.42578125" style="141" customWidth="1"/>
    <col min="13837" max="13853" width="9.140625" style="141"/>
    <col min="13854" max="13854" width="0" style="141" hidden="1" customWidth="1"/>
    <col min="13855" max="13857" width="9.140625" style="141"/>
    <col min="13858" max="13858" width="0" style="141" hidden="1" customWidth="1"/>
    <col min="13859" max="13868" width="9.140625" style="141"/>
    <col min="13869" max="13869" width="9" style="141" customWidth="1"/>
    <col min="13870" max="13876" width="9.140625" style="141"/>
    <col min="13877" max="13877" width="9.140625" style="141" customWidth="1"/>
    <col min="13878" max="13878" width="9.140625" style="141"/>
    <col min="13879" max="13879" width="9.140625" style="141" customWidth="1"/>
    <col min="13880" max="13886" width="9.140625" style="141"/>
    <col min="13887" max="13887" width="0" style="141" hidden="1" customWidth="1"/>
    <col min="13888" max="13956" width="9.140625" style="141"/>
    <col min="13957" max="13957" width="0" style="141" hidden="1" customWidth="1"/>
    <col min="13958" max="13972" width="9.140625" style="141"/>
    <col min="13973" max="13973" width="21.42578125" style="141" customWidth="1"/>
    <col min="13974" max="13979" width="9.140625" style="141"/>
    <col min="13980" max="13980" width="22" style="141" customWidth="1"/>
    <col min="13981" max="13986" width="9.140625" style="141"/>
    <col min="13987" max="13987" width="22.5703125" style="141" customWidth="1"/>
    <col min="13988" max="14075" width="9.140625" style="141"/>
    <col min="14076" max="14076" width="0.28515625" style="141" customWidth="1"/>
    <col min="14077" max="14077" width="34.7109375" style="141" customWidth="1"/>
    <col min="14078" max="14080" width="0" style="141" hidden="1" customWidth="1"/>
    <col min="14081" max="14082" width="10.85546875" style="141" customWidth="1"/>
    <col min="14083" max="14083" width="14.7109375" style="141" customWidth="1"/>
    <col min="14084" max="14085" width="11.140625" style="141" customWidth="1"/>
    <col min="14086" max="14086" width="12.140625" style="141" customWidth="1"/>
    <col min="14087" max="14087" width="11.7109375" style="141" customWidth="1"/>
    <col min="14088" max="14088" width="11.5703125" style="141" customWidth="1"/>
    <col min="14089" max="14089" width="11.7109375" style="141" customWidth="1"/>
    <col min="14090" max="14090" width="9" style="141" customWidth="1"/>
    <col min="14091" max="14091" width="15.140625" style="141" customWidth="1"/>
    <col min="14092" max="14092" width="12.42578125" style="141" customWidth="1"/>
    <col min="14093" max="14109" width="9.140625" style="141"/>
    <col min="14110" max="14110" width="0" style="141" hidden="1" customWidth="1"/>
    <col min="14111" max="14113" width="9.140625" style="141"/>
    <col min="14114" max="14114" width="0" style="141" hidden="1" customWidth="1"/>
    <col min="14115" max="14124" width="9.140625" style="141"/>
    <col min="14125" max="14125" width="9" style="141" customWidth="1"/>
    <col min="14126" max="14132" width="9.140625" style="141"/>
    <col min="14133" max="14133" width="9.140625" style="141" customWidth="1"/>
    <col min="14134" max="14134" width="9.140625" style="141"/>
    <col min="14135" max="14135" width="9.140625" style="141" customWidth="1"/>
    <col min="14136" max="14142" width="9.140625" style="141"/>
    <col min="14143" max="14143" width="0" style="141" hidden="1" customWidth="1"/>
    <col min="14144" max="14212" width="9.140625" style="141"/>
    <col min="14213" max="14213" width="0" style="141" hidden="1" customWidth="1"/>
    <col min="14214" max="14228" width="9.140625" style="141"/>
    <col min="14229" max="14229" width="21.42578125" style="141" customWidth="1"/>
    <col min="14230" max="14235" width="9.140625" style="141"/>
    <col min="14236" max="14236" width="22" style="141" customWidth="1"/>
    <col min="14237" max="14242" width="9.140625" style="141"/>
    <col min="14243" max="14243" width="22.5703125" style="141" customWidth="1"/>
    <col min="14244" max="14331" width="9.140625" style="141"/>
    <col min="14332" max="14332" width="0.28515625" style="141" customWidth="1"/>
    <col min="14333" max="14333" width="34.7109375" style="141" customWidth="1"/>
    <col min="14334" max="14336" width="0" style="141" hidden="1" customWidth="1"/>
    <col min="14337" max="14338" width="10.85546875" style="141" customWidth="1"/>
    <col min="14339" max="14339" width="14.7109375" style="141" customWidth="1"/>
    <col min="14340" max="14341" width="11.140625" style="141" customWidth="1"/>
    <col min="14342" max="14342" width="12.140625" style="141" customWidth="1"/>
    <col min="14343" max="14343" width="11.7109375" style="141" customWidth="1"/>
    <col min="14344" max="14344" width="11.5703125" style="141" customWidth="1"/>
    <col min="14345" max="14345" width="11.7109375" style="141" customWidth="1"/>
    <col min="14346" max="14346" width="9" style="141" customWidth="1"/>
    <col min="14347" max="14347" width="15.140625" style="141" customWidth="1"/>
    <col min="14348" max="14348" width="12.42578125" style="141" customWidth="1"/>
    <col min="14349" max="14365" width="9.140625" style="141"/>
    <col min="14366" max="14366" width="0" style="141" hidden="1" customWidth="1"/>
    <col min="14367" max="14369" width="9.140625" style="141"/>
    <col min="14370" max="14370" width="0" style="141" hidden="1" customWidth="1"/>
    <col min="14371" max="14380" width="9.140625" style="141"/>
    <col min="14381" max="14381" width="9" style="141" customWidth="1"/>
    <col min="14382" max="14388" width="9.140625" style="141"/>
    <col min="14389" max="14389" width="9.140625" style="141" customWidth="1"/>
    <col min="14390" max="14390" width="9.140625" style="141"/>
    <col min="14391" max="14391" width="9.140625" style="141" customWidth="1"/>
    <col min="14392" max="14398" width="9.140625" style="141"/>
    <col min="14399" max="14399" width="0" style="141" hidden="1" customWidth="1"/>
    <col min="14400" max="14468" width="9.140625" style="141"/>
    <col min="14469" max="14469" width="0" style="141" hidden="1" customWidth="1"/>
    <col min="14470" max="14484" width="9.140625" style="141"/>
    <col min="14485" max="14485" width="21.42578125" style="141" customWidth="1"/>
    <col min="14486" max="14491" width="9.140625" style="141"/>
    <col min="14492" max="14492" width="22" style="141" customWidth="1"/>
    <col min="14493" max="14498" width="9.140625" style="141"/>
    <col min="14499" max="14499" width="22.5703125" style="141" customWidth="1"/>
    <col min="14500" max="14587" width="9.140625" style="141"/>
    <col min="14588" max="14588" width="0.28515625" style="141" customWidth="1"/>
    <col min="14589" max="14589" width="34.7109375" style="141" customWidth="1"/>
    <col min="14590" max="14592" width="0" style="141" hidden="1" customWidth="1"/>
    <col min="14593" max="14594" width="10.85546875" style="141" customWidth="1"/>
    <col min="14595" max="14595" width="14.7109375" style="141" customWidth="1"/>
    <col min="14596" max="14597" width="11.140625" style="141" customWidth="1"/>
    <col min="14598" max="14598" width="12.140625" style="141" customWidth="1"/>
    <col min="14599" max="14599" width="11.7109375" style="141" customWidth="1"/>
    <col min="14600" max="14600" width="11.5703125" style="141" customWidth="1"/>
    <col min="14601" max="14601" width="11.7109375" style="141" customWidth="1"/>
    <col min="14602" max="14602" width="9" style="141" customWidth="1"/>
    <col min="14603" max="14603" width="15.140625" style="141" customWidth="1"/>
    <col min="14604" max="14604" width="12.42578125" style="141" customWidth="1"/>
    <col min="14605" max="14621" width="9.140625" style="141"/>
    <col min="14622" max="14622" width="0" style="141" hidden="1" customWidth="1"/>
    <col min="14623" max="14625" width="9.140625" style="141"/>
    <col min="14626" max="14626" width="0" style="141" hidden="1" customWidth="1"/>
    <col min="14627" max="14636" width="9.140625" style="141"/>
    <col min="14637" max="14637" width="9" style="141" customWidth="1"/>
    <col min="14638" max="14644" width="9.140625" style="141"/>
    <col min="14645" max="14645" width="9.140625" style="141" customWidth="1"/>
    <col min="14646" max="14646" width="9.140625" style="141"/>
    <col min="14647" max="14647" width="9.140625" style="141" customWidth="1"/>
    <col min="14648" max="14654" width="9.140625" style="141"/>
    <col min="14655" max="14655" width="0" style="141" hidden="1" customWidth="1"/>
    <col min="14656" max="14724" width="9.140625" style="141"/>
    <col min="14725" max="14725" width="0" style="141" hidden="1" customWidth="1"/>
    <col min="14726" max="14740" width="9.140625" style="141"/>
    <col min="14741" max="14741" width="21.42578125" style="141" customWidth="1"/>
    <col min="14742" max="14747" width="9.140625" style="141"/>
    <col min="14748" max="14748" width="22" style="141" customWidth="1"/>
    <col min="14749" max="14754" width="9.140625" style="141"/>
    <col min="14755" max="14755" width="22.5703125" style="141" customWidth="1"/>
    <col min="14756" max="14843" width="9.140625" style="141"/>
    <col min="14844" max="14844" width="0.28515625" style="141" customWidth="1"/>
    <col min="14845" max="14845" width="34.7109375" style="141" customWidth="1"/>
    <col min="14846" max="14848" width="0" style="141" hidden="1" customWidth="1"/>
    <col min="14849" max="14850" width="10.85546875" style="141" customWidth="1"/>
    <col min="14851" max="14851" width="14.7109375" style="141" customWidth="1"/>
    <col min="14852" max="14853" width="11.140625" style="141" customWidth="1"/>
    <col min="14854" max="14854" width="12.140625" style="141" customWidth="1"/>
    <col min="14855" max="14855" width="11.7109375" style="141" customWidth="1"/>
    <col min="14856" max="14856" width="11.5703125" style="141" customWidth="1"/>
    <col min="14857" max="14857" width="11.7109375" style="141" customWidth="1"/>
    <col min="14858" max="14858" width="9" style="141" customWidth="1"/>
    <col min="14859" max="14859" width="15.140625" style="141" customWidth="1"/>
    <col min="14860" max="14860" width="12.42578125" style="141" customWidth="1"/>
    <col min="14861" max="14877" width="9.140625" style="141"/>
    <col min="14878" max="14878" width="0" style="141" hidden="1" customWidth="1"/>
    <col min="14879" max="14881" width="9.140625" style="141"/>
    <col min="14882" max="14882" width="0" style="141" hidden="1" customWidth="1"/>
    <col min="14883" max="14892" width="9.140625" style="141"/>
    <col min="14893" max="14893" width="9" style="141" customWidth="1"/>
    <col min="14894" max="14900" width="9.140625" style="141"/>
    <col min="14901" max="14901" width="9.140625" style="141" customWidth="1"/>
    <col min="14902" max="14902" width="9.140625" style="141"/>
    <col min="14903" max="14903" width="9.140625" style="141" customWidth="1"/>
    <col min="14904" max="14910" width="9.140625" style="141"/>
    <col min="14911" max="14911" width="0" style="141" hidden="1" customWidth="1"/>
    <col min="14912" max="14980" width="9.140625" style="141"/>
    <col min="14981" max="14981" width="0" style="141" hidden="1" customWidth="1"/>
    <col min="14982" max="14996" width="9.140625" style="141"/>
    <col min="14997" max="14997" width="21.42578125" style="141" customWidth="1"/>
    <col min="14998" max="15003" width="9.140625" style="141"/>
    <col min="15004" max="15004" width="22" style="141" customWidth="1"/>
    <col min="15005" max="15010" width="9.140625" style="141"/>
    <col min="15011" max="15011" width="22.5703125" style="141" customWidth="1"/>
    <col min="15012" max="15099" width="9.140625" style="141"/>
    <col min="15100" max="15100" width="0.28515625" style="141" customWidth="1"/>
    <col min="15101" max="15101" width="34.7109375" style="141" customWidth="1"/>
    <col min="15102" max="15104" width="0" style="141" hidden="1" customWidth="1"/>
    <col min="15105" max="15106" width="10.85546875" style="141" customWidth="1"/>
    <col min="15107" max="15107" width="14.7109375" style="141" customWidth="1"/>
    <col min="15108" max="15109" width="11.140625" style="141" customWidth="1"/>
    <col min="15110" max="15110" width="12.140625" style="141" customWidth="1"/>
    <col min="15111" max="15111" width="11.7109375" style="141" customWidth="1"/>
    <col min="15112" max="15112" width="11.5703125" style="141" customWidth="1"/>
    <col min="15113" max="15113" width="11.7109375" style="141" customWidth="1"/>
    <col min="15114" max="15114" width="9" style="141" customWidth="1"/>
    <col min="15115" max="15115" width="15.140625" style="141" customWidth="1"/>
    <col min="15116" max="15116" width="12.42578125" style="141" customWidth="1"/>
    <col min="15117" max="15133" width="9.140625" style="141"/>
    <col min="15134" max="15134" width="0" style="141" hidden="1" customWidth="1"/>
    <col min="15135" max="15137" width="9.140625" style="141"/>
    <col min="15138" max="15138" width="0" style="141" hidden="1" customWidth="1"/>
    <col min="15139" max="15148" width="9.140625" style="141"/>
    <col min="15149" max="15149" width="9" style="141" customWidth="1"/>
    <col min="15150" max="15156" width="9.140625" style="141"/>
    <col min="15157" max="15157" width="9.140625" style="141" customWidth="1"/>
    <col min="15158" max="15158" width="9.140625" style="141"/>
    <col min="15159" max="15159" width="9.140625" style="141" customWidth="1"/>
    <col min="15160" max="15166" width="9.140625" style="141"/>
    <col min="15167" max="15167" width="0" style="141" hidden="1" customWidth="1"/>
    <col min="15168" max="15236" width="9.140625" style="141"/>
    <col min="15237" max="15237" width="0" style="141" hidden="1" customWidth="1"/>
    <col min="15238" max="15252" width="9.140625" style="141"/>
    <col min="15253" max="15253" width="21.42578125" style="141" customWidth="1"/>
    <col min="15254" max="15259" width="9.140625" style="141"/>
    <col min="15260" max="15260" width="22" style="141" customWidth="1"/>
    <col min="15261" max="15266" width="9.140625" style="141"/>
    <col min="15267" max="15267" width="22.5703125" style="141" customWidth="1"/>
    <col min="15268" max="15355" width="9.140625" style="141"/>
    <col min="15356" max="15356" width="0.28515625" style="141" customWidth="1"/>
    <col min="15357" max="15357" width="34.7109375" style="141" customWidth="1"/>
    <col min="15358" max="15360" width="0" style="141" hidden="1" customWidth="1"/>
    <col min="15361" max="15362" width="10.85546875" style="141" customWidth="1"/>
    <col min="15363" max="15363" width="14.7109375" style="141" customWidth="1"/>
    <col min="15364" max="15365" width="11.140625" style="141" customWidth="1"/>
    <col min="15366" max="15366" width="12.140625" style="141" customWidth="1"/>
    <col min="15367" max="15367" width="11.7109375" style="141" customWidth="1"/>
    <col min="15368" max="15368" width="11.5703125" style="141" customWidth="1"/>
    <col min="15369" max="15369" width="11.7109375" style="141" customWidth="1"/>
    <col min="15370" max="15370" width="9" style="141" customWidth="1"/>
    <col min="15371" max="15371" width="15.140625" style="141" customWidth="1"/>
    <col min="15372" max="15372" width="12.42578125" style="141" customWidth="1"/>
    <col min="15373" max="15389" width="9.140625" style="141"/>
    <col min="15390" max="15390" width="0" style="141" hidden="1" customWidth="1"/>
    <col min="15391" max="15393" width="9.140625" style="141"/>
    <col min="15394" max="15394" width="0" style="141" hidden="1" customWidth="1"/>
    <col min="15395" max="15404" width="9.140625" style="141"/>
    <col min="15405" max="15405" width="9" style="141" customWidth="1"/>
    <col min="15406" max="15412" width="9.140625" style="141"/>
    <col min="15413" max="15413" width="9.140625" style="141" customWidth="1"/>
    <col min="15414" max="15414" width="9.140625" style="141"/>
    <col min="15415" max="15415" width="9.140625" style="141" customWidth="1"/>
    <col min="15416" max="15422" width="9.140625" style="141"/>
    <col min="15423" max="15423" width="0" style="141" hidden="1" customWidth="1"/>
    <col min="15424" max="15492" width="9.140625" style="141"/>
    <col min="15493" max="15493" width="0" style="141" hidden="1" customWidth="1"/>
    <col min="15494" max="15508" width="9.140625" style="141"/>
    <col min="15509" max="15509" width="21.42578125" style="141" customWidth="1"/>
    <col min="15510" max="15515" width="9.140625" style="141"/>
    <col min="15516" max="15516" width="22" style="141" customWidth="1"/>
    <col min="15517" max="15522" width="9.140625" style="141"/>
    <col min="15523" max="15523" width="22.5703125" style="141" customWidth="1"/>
    <col min="15524" max="15611" width="9.140625" style="141"/>
    <col min="15612" max="15612" width="0.28515625" style="141" customWidth="1"/>
    <col min="15613" max="15613" width="34.7109375" style="141" customWidth="1"/>
    <col min="15614" max="15616" width="0" style="141" hidden="1" customWidth="1"/>
    <col min="15617" max="15618" width="10.85546875" style="141" customWidth="1"/>
    <col min="15619" max="15619" width="14.7109375" style="141" customWidth="1"/>
    <col min="15620" max="15621" width="11.140625" style="141" customWidth="1"/>
    <col min="15622" max="15622" width="12.140625" style="141" customWidth="1"/>
    <col min="15623" max="15623" width="11.7109375" style="141" customWidth="1"/>
    <col min="15624" max="15624" width="11.5703125" style="141" customWidth="1"/>
    <col min="15625" max="15625" width="11.7109375" style="141" customWidth="1"/>
    <col min="15626" max="15626" width="9" style="141" customWidth="1"/>
    <col min="15627" max="15627" width="15.140625" style="141" customWidth="1"/>
    <col min="15628" max="15628" width="12.42578125" style="141" customWidth="1"/>
    <col min="15629" max="15645" width="9.140625" style="141"/>
    <col min="15646" max="15646" width="0" style="141" hidden="1" customWidth="1"/>
    <col min="15647" max="15649" width="9.140625" style="141"/>
    <col min="15650" max="15650" width="0" style="141" hidden="1" customWidth="1"/>
    <col min="15651" max="15660" width="9.140625" style="141"/>
    <col min="15661" max="15661" width="9" style="141" customWidth="1"/>
    <col min="15662" max="15668" width="9.140625" style="141"/>
    <col min="15669" max="15669" width="9.140625" style="141" customWidth="1"/>
    <col min="15670" max="15670" width="9.140625" style="141"/>
    <col min="15671" max="15671" width="9.140625" style="141" customWidth="1"/>
    <col min="15672" max="15678" width="9.140625" style="141"/>
    <col min="15679" max="15679" width="0" style="141" hidden="1" customWidth="1"/>
    <col min="15680" max="15748" width="9.140625" style="141"/>
    <col min="15749" max="15749" width="0" style="141" hidden="1" customWidth="1"/>
    <col min="15750" max="15764" width="9.140625" style="141"/>
    <col min="15765" max="15765" width="21.42578125" style="141" customWidth="1"/>
    <col min="15766" max="15771" width="9.140625" style="141"/>
    <col min="15772" max="15772" width="22" style="141" customWidth="1"/>
    <col min="15773" max="15778" width="9.140625" style="141"/>
    <col min="15779" max="15779" width="22.5703125" style="141" customWidth="1"/>
    <col min="15780" max="15867" width="9.140625" style="141"/>
    <col min="15868" max="15868" width="0.28515625" style="141" customWidth="1"/>
    <col min="15869" max="15869" width="34.7109375" style="141" customWidth="1"/>
    <col min="15870" max="15872" width="0" style="141" hidden="1" customWidth="1"/>
    <col min="15873" max="15874" width="10.85546875" style="141" customWidth="1"/>
    <col min="15875" max="15875" width="14.7109375" style="141" customWidth="1"/>
    <col min="15876" max="15877" width="11.140625" style="141" customWidth="1"/>
    <col min="15878" max="15878" width="12.140625" style="141" customWidth="1"/>
    <col min="15879" max="15879" width="11.7109375" style="141" customWidth="1"/>
    <col min="15880" max="15880" width="11.5703125" style="141" customWidth="1"/>
    <col min="15881" max="15881" width="11.7109375" style="141" customWidth="1"/>
    <col min="15882" max="15882" width="9" style="141" customWidth="1"/>
    <col min="15883" max="15883" width="15.140625" style="141" customWidth="1"/>
    <col min="15884" max="15884" width="12.42578125" style="141" customWidth="1"/>
    <col min="15885" max="15901" width="9.140625" style="141"/>
    <col min="15902" max="15902" width="0" style="141" hidden="1" customWidth="1"/>
    <col min="15903" max="15905" width="9.140625" style="141"/>
    <col min="15906" max="15906" width="0" style="141" hidden="1" customWidth="1"/>
    <col min="15907" max="15916" width="9.140625" style="141"/>
    <col min="15917" max="15917" width="9" style="141" customWidth="1"/>
    <col min="15918" max="15924" width="9.140625" style="141"/>
    <col min="15925" max="15925" width="9.140625" style="141" customWidth="1"/>
    <col min="15926" max="15926" width="9.140625" style="141"/>
    <col min="15927" max="15927" width="9.140625" style="141" customWidth="1"/>
    <col min="15928" max="15934" width="9.140625" style="141"/>
    <col min="15935" max="15935" width="0" style="141" hidden="1" customWidth="1"/>
    <col min="15936" max="16004" width="9.140625" style="141"/>
    <col min="16005" max="16005" width="0" style="141" hidden="1" customWidth="1"/>
    <col min="16006" max="16020" width="9.140625" style="141"/>
    <col min="16021" max="16021" width="21.42578125" style="141" customWidth="1"/>
    <col min="16022" max="16027" width="9.140625" style="141"/>
    <col min="16028" max="16028" width="22" style="141" customWidth="1"/>
    <col min="16029" max="16034" width="9.140625" style="141"/>
    <col min="16035" max="16035" width="22.5703125" style="141" customWidth="1"/>
    <col min="16036" max="16123" width="9.140625" style="141"/>
    <col min="16124" max="16124" width="0.28515625" style="141" customWidth="1"/>
    <col min="16125" max="16125" width="34.7109375" style="141" customWidth="1"/>
    <col min="16126" max="16128" width="0" style="141" hidden="1" customWidth="1"/>
    <col min="16129" max="16130" width="10.85546875" style="141" customWidth="1"/>
    <col min="16131" max="16131" width="14.7109375" style="141" customWidth="1"/>
    <col min="16132" max="16133" width="11.140625" style="141" customWidth="1"/>
    <col min="16134" max="16134" width="12.140625" style="141" customWidth="1"/>
    <col min="16135" max="16135" width="11.7109375" style="141" customWidth="1"/>
    <col min="16136" max="16136" width="11.5703125" style="141" customWidth="1"/>
    <col min="16137" max="16137" width="11.7109375" style="141" customWidth="1"/>
    <col min="16138" max="16138" width="9" style="141" customWidth="1"/>
    <col min="16139" max="16139" width="15.140625" style="141" customWidth="1"/>
    <col min="16140" max="16140" width="12.42578125" style="141" customWidth="1"/>
    <col min="16141" max="16157" width="9.140625" style="141"/>
    <col min="16158" max="16158" width="0" style="141" hidden="1" customWidth="1"/>
    <col min="16159" max="16161" width="9.140625" style="141"/>
    <col min="16162" max="16162" width="0" style="141" hidden="1" customWidth="1"/>
    <col min="16163" max="16172" width="9.140625" style="141"/>
    <col min="16173" max="16173" width="9" style="141" customWidth="1"/>
    <col min="16174" max="16180" width="9.140625" style="141"/>
    <col min="16181" max="16181" width="9.140625" style="141" customWidth="1"/>
    <col min="16182" max="16182" width="9.140625" style="141"/>
    <col min="16183" max="16183" width="9.140625" style="141" customWidth="1"/>
    <col min="16184" max="16190" width="9.140625" style="141"/>
    <col min="16191" max="16191" width="0" style="141" hidden="1" customWidth="1"/>
    <col min="16192" max="16260" width="9.140625" style="141"/>
    <col min="16261" max="16261" width="0" style="141" hidden="1" customWidth="1"/>
    <col min="16262" max="16276" width="9.140625" style="141"/>
    <col min="16277" max="16277" width="21.42578125" style="141" customWidth="1"/>
    <col min="16278" max="16283" width="9.140625" style="141"/>
    <col min="16284" max="16284" width="22" style="141" customWidth="1"/>
    <col min="16285" max="16290" width="9.140625" style="141"/>
    <col min="16291" max="16291" width="22.5703125" style="141" customWidth="1"/>
    <col min="16292" max="16378" width="9.140625" style="141"/>
    <col min="16379" max="16380" width="9.140625" style="141" customWidth="1"/>
    <col min="16381" max="16384" width="9.140625" style="141"/>
  </cols>
  <sheetData>
    <row r="1" spans="1:135" ht="104.85" customHeight="1" x14ac:dyDescent="0.2">
      <c r="A1" s="1062" t="s">
        <v>369</v>
      </c>
      <c r="B1" s="1062"/>
      <c r="C1" s="1062"/>
      <c r="D1" s="1062"/>
      <c r="E1" s="1062"/>
      <c r="F1" s="1062"/>
      <c r="G1" s="1062"/>
      <c r="H1" s="1062"/>
      <c r="I1" s="1062"/>
      <c r="J1" s="1062"/>
      <c r="K1" s="1062"/>
      <c r="L1" s="1062"/>
    </row>
    <row r="2" spans="1:135" ht="23.25" x14ac:dyDescent="0.35">
      <c r="A2" s="1063" t="s">
        <v>249</v>
      </c>
      <c r="B2" s="1063"/>
      <c r="C2" s="1063"/>
      <c r="D2" s="1063"/>
      <c r="E2" s="1063"/>
      <c r="F2" s="1063"/>
      <c r="G2" s="1063"/>
      <c r="H2" s="1063"/>
      <c r="I2" s="1063"/>
      <c r="J2" s="1063"/>
      <c r="K2" s="1063"/>
      <c r="L2" s="1063"/>
    </row>
    <row r="3" spans="1:135" ht="20.25" x14ac:dyDescent="0.3">
      <c r="A3" s="399"/>
      <c r="B3" s="399"/>
      <c r="C3" s="411"/>
      <c r="D3" s="411"/>
      <c r="E3" s="411"/>
      <c r="F3" s="411"/>
      <c r="G3" s="411"/>
      <c r="H3" s="411"/>
      <c r="I3" s="411"/>
      <c r="J3" s="411"/>
      <c r="K3" s="399"/>
      <c r="L3" s="434" t="s">
        <v>243</v>
      </c>
    </row>
    <row r="4" spans="1:135" ht="30" customHeight="1" x14ac:dyDescent="0.2">
      <c r="A4" s="1033" t="s">
        <v>314</v>
      </c>
      <c r="B4" s="1032" t="s">
        <v>328</v>
      </c>
      <c r="C4" s="1032" t="s">
        <v>256</v>
      </c>
      <c r="D4" s="1057" t="s">
        <v>53</v>
      </c>
      <c r="E4" s="1057" t="s">
        <v>144</v>
      </c>
      <c r="F4" s="1032" t="s">
        <v>501</v>
      </c>
      <c r="G4" s="1032"/>
      <c r="H4" s="1032"/>
      <c r="I4" s="1059" t="s">
        <v>275</v>
      </c>
      <c r="J4" s="1060"/>
      <c r="K4" s="1032" t="s">
        <v>598</v>
      </c>
      <c r="L4" s="1032" t="s">
        <v>497</v>
      </c>
    </row>
    <row r="5" spans="1:135" ht="64.5" customHeight="1" x14ac:dyDescent="0.2">
      <c r="A5" s="1033"/>
      <c r="B5" s="1032"/>
      <c r="C5" s="1032"/>
      <c r="D5" s="1058"/>
      <c r="E5" s="1058"/>
      <c r="F5" s="795" t="s">
        <v>251</v>
      </c>
      <c r="G5" s="795" t="s">
        <v>250</v>
      </c>
      <c r="H5" s="795" t="s">
        <v>259</v>
      </c>
      <c r="I5" s="795" t="s">
        <v>318</v>
      </c>
      <c r="J5" s="795" t="s">
        <v>638</v>
      </c>
      <c r="K5" s="1032"/>
      <c r="L5" s="1032"/>
    </row>
    <row r="6" spans="1:135" ht="144" customHeight="1" x14ac:dyDescent="0.2">
      <c r="A6" s="416" t="s">
        <v>331</v>
      </c>
      <c r="B6" s="485">
        <v>22012600</v>
      </c>
      <c r="C6" s="427">
        <v>182201.7</v>
      </c>
      <c r="D6" s="425">
        <v>197653.86296</v>
      </c>
      <c r="E6" s="427">
        <v>196207.5</v>
      </c>
      <c r="F6" s="427">
        <v>103406.6</v>
      </c>
      <c r="G6" s="427">
        <v>200957.3</v>
      </c>
      <c r="H6" s="798">
        <f>+F6/G6*100</f>
        <v>51.457001064405226</v>
      </c>
      <c r="I6" s="427">
        <v>196207.5</v>
      </c>
      <c r="J6" s="427">
        <v>137468.9</v>
      </c>
      <c r="K6" s="425">
        <v>196207</v>
      </c>
      <c r="L6" s="516">
        <v>196207</v>
      </c>
    </row>
    <row r="7" spans="1:135" ht="26.65" customHeight="1" x14ac:dyDescent="0.35">
      <c r="A7" s="1061" t="s">
        <v>254</v>
      </c>
      <c r="B7" s="1061"/>
      <c r="C7" s="414">
        <v>89.153645234434705</v>
      </c>
      <c r="D7" s="414">
        <f>+D6/C6*100</f>
        <v>108.4808006511465</v>
      </c>
      <c r="E7" s="414">
        <f>+E6/D6*100</f>
        <v>99.268234408202431</v>
      </c>
      <c r="F7" s="415"/>
      <c r="G7" s="414">
        <f>+G6/D6*100</f>
        <v>101.67132429922128</v>
      </c>
      <c r="H7" s="415"/>
      <c r="I7" s="420"/>
      <c r="J7" s="802"/>
      <c r="K7" s="802"/>
      <c r="L7" s="435"/>
    </row>
    <row r="8" spans="1:135" ht="11.85" customHeight="1" x14ac:dyDescent="0.35">
      <c r="A8" s="550"/>
      <c r="B8" s="525"/>
      <c r="C8" s="525"/>
      <c r="D8" s="525"/>
      <c r="E8" s="525"/>
      <c r="F8" s="525"/>
      <c r="G8" s="525"/>
      <c r="H8" s="551"/>
      <c r="I8" s="552"/>
      <c r="J8" s="522"/>
      <c r="K8" s="520"/>
      <c r="L8" s="312"/>
    </row>
    <row r="9" spans="1:135" ht="15.75" x14ac:dyDescent="0.25">
      <c r="A9" s="343"/>
      <c r="B9" s="312"/>
      <c r="C9" s="312"/>
      <c r="D9" s="312"/>
      <c r="E9" s="312"/>
      <c r="F9" s="312"/>
      <c r="G9" s="312"/>
      <c r="H9" s="312"/>
      <c r="I9" s="312"/>
      <c r="J9" s="312"/>
      <c r="K9" s="312"/>
      <c r="L9" s="803"/>
    </row>
    <row r="10" spans="1:135" x14ac:dyDescent="0.2">
      <c r="EE10" s="141" t="e">
        <f>+ED10/BU10*100</f>
        <v>#DIV/0!</v>
      </c>
    </row>
    <row r="12" spans="1:135" ht="14.25" x14ac:dyDescent="0.2">
      <c r="A12" s="337"/>
      <c r="L12" s="338"/>
    </row>
    <row r="13" spans="1:135" x14ac:dyDescent="0.2">
      <c r="A13" s="339"/>
      <c r="B13" s="339"/>
      <c r="C13" s="339"/>
      <c r="D13" s="339"/>
      <c r="E13" s="339"/>
      <c r="F13" s="339"/>
      <c r="G13" s="339"/>
      <c r="H13" s="339"/>
      <c r="I13" s="339"/>
      <c r="J13" s="339"/>
      <c r="K13" s="339"/>
      <c r="L13" s="340"/>
    </row>
    <row r="14" spans="1:135" x14ac:dyDescent="0.2">
      <c r="L14" s="340"/>
    </row>
    <row r="15" spans="1:135" ht="14.25" x14ac:dyDescent="0.2">
      <c r="A15" s="337"/>
    </row>
    <row r="16" spans="1:135" ht="25.5" customHeight="1" x14ac:dyDescent="0.2">
      <c r="A16" s="341"/>
      <c r="B16" s="341"/>
      <c r="C16" s="341"/>
      <c r="D16" s="341"/>
      <c r="E16" s="341"/>
      <c r="F16" s="341"/>
      <c r="G16" s="341"/>
      <c r="H16" s="341"/>
      <c r="I16" s="341"/>
      <c r="J16" s="341"/>
      <c r="K16" s="341"/>
    </row>
    <row r="17" spans="1:50" ht="20.25" x14ac:dyDescent="0.2">
      <c r="A17" s="342"/>
      <c r="L17" s="1053"/>
      <c r="M17" s="1053"/>
      <c r="N17" s="1053"/>
      <c r="O17" s="1053"/>
      <c r="P17" s="1053"/>
      <c r="Q17" s="1053"/>
      <c r="R17" s="1053"/>
      <c r="S17" s="1053"/>
      <c r="T17" s="1053"/>
      <c r="U17" s="1053"/>
      <c r="V17" s="1053"/>
      <c r="W17" s="1053"/>
      <c r="X17" s="1053"/>
      <c r="Y17" s="1053"/>
      <c r="Z17" s="1053"/>
      <c r="AA17" s="1053"/>
      <c r="AB17" s="1053"/>
      <c r="AC17" s="1053"/>
      <c r="AD17" s="1053"/>
      <c r="AE17" s="1053"/>
      <c r="AF17" s="1053"/>
      <c r="AG17" s="1053"/>
      <c r="AH17" s="1053"/>
      <c r="AI17" s="1053"/>
      <c r="AJ17" s="1053"/>
      <c r="AK17" s="1053"/>
      <c r="AL17" s="1053"/>
      <c r="AM17" s="1053"/>
      <c r="AN17" s="1053"/>
      <c r="AO17" s="1053"/>
      <c r="AP17" s="1053"/>
      <c r="AQ17" s="1053"/>
    </row>
    <row r="18" spans="1:50" ht="20.25" x14ac:dyDescent="0.2">
      <c r="A18" s="337"/>
      <c r="L18" s="1053"/>
      <c r="M18" s="1053"/>
      <c r="N18" s="1053"/>
      <c r="O18" s="1053"/>
      <c r="P18" s="1053"/>
      <c r="Q18" s="1053"/>
      <c r="R18" s="1053"/>
      <c r="S18" s="1053"/>
      <c r="T18" s="1053"/>
      <c r="U18" s="1053"/>
      <c r="V18" s="1053"/>
      <c r="W18" s="1053"/>
      <c r="X18" s="1053"/>
      <c r="Y18" s="1053"/>
      <c r="Z18" s="1053"/>
      <c r="AA18" s="1053"/>
      <c r="AB18" s="1053"/>
      <c r="AC18" s="1053"/>
      <c r="AD18" s="1053"/>
      <c r="AE18" s="1053"/>
      <c r="AF18" s="1053"/>
      <c r="AG18" s="1053"/>
      <c r="AH18" s="1053"/>
      <c r="AI18" s="1053"/>
      <c r="AJ18" s="1053"/>
      <c r="AK18" s="1053"/>
      <c r="AL18" s="1053"/>
      <c r="AM18" s="1053"/>
      <c r="AN18" s="1053"/>
      <c r="AO18" s="1053"/>
      <c r="AP18" s="1053"/>
      <c r="AQ18" s="1053"/>
      <c r="AR18" s="1053"/>
      <c r="AS18" s="1053"/>
      <c r="AT18" s="1053"/>
      <c r="AU18" s="1053"/>
      <c r="AV18" s="1053"/>
      <c r="AW18" s="1053"/>
      <c r="AX18" s="1053"/>
    </row>
    <row r="19" spans="1:50" ht="20.25" x14ac:dyDescent="0.2">
      <c r="A19" s="341"/>
      <c r="B19" s="341"/>
      <c r="C19" s="341"/>
      <c r="D19" s="341"/>
      <c r="E19" s="341"/>
      <c r="F19" s="341"/>
      <c r="G19" s="341"/>
      <c r="H19" s="341"/>
      <c r="I19" s="341"/>
      <c r="J19" s="341"/>
      <c r="K19" s="341"/>
      <c r="L19" s="1054"/>
      <c r="M19" s="1054"/>
      <c r="N19" s="1054"/>
      <c r="O19" s="1054"/>
      <c r="P19" s="1054"/>
      <c r="Q19" s="1054"/>
      <c r="R19" s="1054"/>
      <c r="S19" s="1054"/>
      <c r="T19" s="1054"/>
      <c r="U19" s="1054"/>
      <c r="V19" s="1054"/>
      <c r="W19" s="1054"/>
      <c r="X19" s="1054"/>
      <c r="Y19" s="1054"/>
      <c r="Z19" s="1054"/>
      <c r="AA19" s="1054"/>
      <c r="AB19" s="1054"/>
      <c r="AC19" s="1054"/>
      <c r="AD19" s="1054"/>
      <c r="AE19" s="1054"/>
      <c r="AF19" s="1054"/>
      <c r="AG19" s="1054"/>
      <c r="AH19" s="1054"/>
      <c r="AI19" s="1054"/>
      <c r="AJ19" s="1054"/>
      <c r="AK19" s="1054"/>
      <c r="AL19" s="1054"/>
      <c r="AM19" s="1054"/>
      <c r="AN19" s="1054"/>
      <c r="AO19" s="1054"/>
      <c r="AP19" s="1054"/>
      <c r="AQ19" s="1054"/>
    </row>
    <row r="20" spans="1:50" ht="20.25" x14ac:dyDescent="0.2">
      <c r="L20" s="1053"/>
      <c r="M20" s="1053"/>
      <c r="N20" s="1053"/>
      <c r="O20" s="1053"/>
      <c r="P20" s="1053"/>
      <c r="Q20" s="1053"/>
      <c r="R20" s="1053"/>
      <c r="S20" s="1053"/>
      <c r="T20" s="1053"/>
      <c r="U20" s="1053"/>
      <c r="V20" s="1053"/>
      <c r="W20" s="1053"/>
      <c r="X20" s="1053"/>
      <c r="Y20" s="1053"/>
      <c r="Z20" s="1053"/>
      <c r="AA20" s="1053"/>
      <c r="AB20" s="1053"/>
      <c r="AC20" s="1053"/>
      <c r="AD20" s="1053"/>
      <c r="AE20" s="1053"/>
      <c r="AF20" s="1053"/>
      <c r="AG20" s="1053"/>
      <c r="AH20" s="1053"/>
      <c r="AI20" s="1053"/>
      <c r="AJ20" s="1053"/>
      <c r="AK20" s="1053"/>
      <c r="AL20" s="1053"/>
      <c r="AM20" s="1053"/>
      <c r="AN20" s="1053"/>
      <c r="AO20" s="1053"/>
      <c r="AP20" s="1053"/>
      <c r="AQ20" s="1053"/>
      <c r="AR20" s="1053"/>
      <c r="AS20" s="1053"/>
      <c r="AT20" s="1053"/>
      <c r="AU20" s="1053"/>
      <c r="AV20" s="1053"/>
      <c r="AW20" s="1053"/>
      <c r="AX20" s="1053"/>
    </row>
  </sheetData>
  <mergeCells count="16">
    <mergeCell ref="L20:AX20"/>
    <mergeCell ref="A1:L1"/>
    <mergeCell ref="A2:L2"/>
    <mergeCell ref="A4:A5"/>
    <mergeCell ref="B4:B5"/>
    <mergeCell ref="C4:C5"/>
    <mergeCell ref="D4:D5"/>
    <mergeCell ref="E4:E5"/>
    <mergeCell ref="F4:H4"/>
    <mergeCell ref="I4:J4"/>
    <mergeCell ref="K4:K5"/>
    <mergeCell ref="L4:L5"/>
    <mergeCell ref="A7:B7"/>
    <mergeCell ref="L17:AQ17"/>
    <mergeCell ref="L18:AX18"/>
    <mergeCell ref="L19:AQ19"/>
  </mergeCells>
  <printOptions horizontalCentered="1"/>
  <pageMargins left="0" right="0.15748031496062992" top="0.62992125984251968" bottom="0.55118110236220474" header="0.39370078740157483" footer="0.39370078740157483"/>
  <pageSetup paperSize="9" scale="53" orientation="landscape" r:id="rId1"/>
  <headerFooter alignWithMargins="0"/>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B1:EE21"/>
  <sheetViews>
    <sheetView view="pageBreakPreview" zoomScale="70" zoomScaleNormal="100" zoomScaleSheetLayoutView="70" workbookViewId="0">
      <selection activeCell="L19" sqref="L19"/>
    </sheetView>
  </sheetViews>
  <sheetFormatPr defaultRowHeight="12.75" x14ac:dyDescent="0.2"/>
  <cols>
    <col min="1" max="1" width="0.28515625" style="141" customWidth="1"/>
    <col min="2" max="2" width="51.85546875" style="141" customWidth="1"/>
    <col min="3" max="3" width="22.28515625" style="141" customWidth="1"/>
    <col min="4" max="4" width="17" style="141" customWidth="1"/>
    <col min="5" max="5" width="16.28515625" style="141" customWidth="1"/>
    <col min="6" max="6" width="17.28515625" style="141" customWidth="1"/>
    <col min="7" max="7" width="17.5703125" style="141" customWidth="1"/>
    <col min="8" max="8" width="14.7109375" style="141" customWidth="1"/>
    <col min="9" max="9" width="13.7109375" style="141" customWidth="1"/>
    <col min="10" max="10" width="17" style="141" customWidth="1"/>
    <col min="11" max="11" width="22.42578125" style="141" customWidth="1"/>
    <col min="12" max="12" width="21.5703125" style="141" customWidth="1"/>
    <col min="13" max="13" width="18.42578125" style="141" customWidth="1"/>
    <col min="14" max="14" width="15.140625" style="141" customWidth="1"/>
    <col min="15" max="29" width="9.140625" style="141"/>
    <col min="30" max="30" width="0" style="141" hidden="1" customWidth="1"/>
    <col min="31" max="33" width="9.140625" style="141"/>
    <col min="34" max="34" width="0" style="141" hidden="1" customWidth="1"/>
    <col min="35" max="44" width="9.140625" style="141"/>
    <col min="45" max="45" width="9" style="141" customWidth="1"/>
    <col min="46" max="52" width="9.140625" style="141"/>
    <col min="53" max="53" width="9.140625" style="141" customWidth="1"/>
    <col min="54" max="54" width="9.140625" style="141"/>
    <col min="55" max="55" width="9.140625" style="141" customWidth="1"/>
    <col min="56" max="62" width="9.140625" style="141"/>
    <col min="63" max="63" width="0" style="141" hidden="1" customWidth="1"/>
    <col min="64" max="132" width="9.140625" style="141"/>
    <col min="133" max="133" width="14.85546875" style="141" hidden="1" customWidth="1"/>
    <col min="134" max="148" width="9.140625" style="141"/>
    <col min="149" max="149" width="21.42578125" style="141" customWidth="1"/>
    <col min="150" max="155" width="9.140625" style="141"/>
    <col min="156" max="156" width="22" style="141" customWidth="1"/>
    <col min="157" max="162" width="9.140625" style="141"/>
    <col min="163" max="163" width="22.5703125" style="141" customWidth="1"/>
    <col min="164" max="256" width="9.140625" style="141"/>
    <col min="257" max="257" width="0.28515625" style="141" customWidth="1"/>
    <col min="258" max="258" width="34.7109375" style="141" customWidth="1"/>
    <col min="259" max="260" width="10.85546875" style="141" customWidth="1"/>
    <col min="261" max="262" width="11.140625" style="141" customWidth="1"/>
    <col min="263" max="263" width="11.5703125" style="141" customWidth="1"/>
    <col min="264" max="264" width="10.85546875" style="141" customWidth="1"/>
    <col min="265" max="266" width="13.140625" style="141" customWidth="1"/>
    <col min="267" max="268" width="10.5703125" style="141" customWidth="1"/>
    <col min="269" max="269" width="14.42578125" style="141" customWidth="1"/>
    <col min="270" max="270" width="14.85546875" style="141" customWidth="1"/>
    <col min="271" max="285" width="9.140625" style="141"/>
    <col min="286" max="286" width="0" style="141" hidden="1" customWidth="1"/>
    <col min="287" max="289" width="9.140625" style="141"/>
    <col min="290" max="290" width="0" style="141" hidden="1" customWidth="1"/>
    <col min="291" max="300" width="9.140625" style="141"/>
    <col min="301" max="301" width="9" style="141" customWidth="1"/>
    <col min="302" max="308" width="9.140625" style="141"/>
    <col min="309" max="309" width="9.140625" style="141" customWidth="1"/>
    <col min="310" max="310" width="9.140625" style="141"/>
    <col min="311" max="311" width="9.140625" style="141" customWidth="1"/>
    <col min="312" max="318" width="9.140625" style="141"/>
    <col min="319" max="319" width="0" style="141" hidden="1" customWidth="1"/>
    <col min="320" max="388" width="9.140625" style="141"/>
    <col min="389" max="389" width="0" style="141" hidden="1" customWidth="1"/>
    <col min="390" max="404" width="9.140625" style="141"/>
    <col min="405" max="405" width="21.42578125" style="141" customWidth="1"/>
    <col min="406" max="411" width="9.140625" style="141"/>
    <col min="412" max="412" width="22" style="141" customWidth="1"/>
    <col min="413" max="418" width="9.140625" style="141"/>
    <col min="419" max="419" width="22.5703125" style="141" customWidth="1"/>
    <col min="420" max="512" width="9.140625" style="141"/>
    <col min="513" max="513" width="0.28515625" style="141" customWidth="1"/>
    <col min="514" max="514" width="34.7109375" style="141" customWidth="1"/>
    <col min="515" max="516" width="10.85546875" style="141" customWidth="1"/>
    <col min="517" max="518" width="11.140625" style="141" customWidth="1"/>
    <col min="519" max="519" width="11.5703125" style="141" customWidth="1"/>
    <col min="520" max="520" width="10.85546875" style="141" customWidth="1"/>
    <col min="521" max="522" width="13.140625" style="141" customWidth="1"/>
    <col min="523" max="524" width="10.5703125" style="141" customWidth="1"/>
    <col min="525" max="525" width="14.42578125" style="141" customWidth="1"/>
    <col min="526" max="526" width="14.85546875" style="141" customWidth="1"/>
    <col min="527" max="541" width="9.140625" style="141"/>
    <col min="542" max="542" width="0" style="141" hidden="1" customWidth="1"/>
    <col min="543" max="545" width="9.140625" style="141"/>
    <col min="546" max="546" width="0" style="141" hidden="1" customWidth="1"/>
    <col min="547" max="556" width="9.140625" style="141"/>
    <col min="557" max="557" width="9" style="141" customWidth="1"/>
    <col min="558" max="564" width="9.140625" style="141"/>
    <col min="565" max="565" width="9.140625" style="141" customWidth="1"/>
    <col min="566" max="566" width="9.140625" style="141"/>
    <col min="567" max="567" width="9.140625" style="141" customWidth="1"/>
    <col min="568" max="574" width="9.140625" style="141"/>
    <col min="575" max="575" width="0" style="141" hidden="1" customWidth="1"/>
    <col min="576" max="644" width="9.140625" style="141"/>
    <col min="645" max="645" width="0" style="141" hidden="1" customWidth="1"/>
    <col min="646" max="660" width="9.140625" style="141"/>
    <col min="661" max="661" width="21.42578125" style="141" customWidth="1"/>
    <col min="662" max="667" width="9.140625" style="141"/>
    <col min="668" max="668" width="22" style="141" customWidth="1"/>
    <col min="669" max="674" width="9.140625" style="141"/>
    <col min="675" max="675" width="22.5703125" style="141" customWidth="1"/>
    <col min="676" max="768" width="9.140625" style="141"/>
    <col min="769" max="769" width="0.28515625" style="141" customWidth="1"/>
    <col min="770" max="770" width="34.7109375" style="141" customWidth="1"/>
    <col min="771" max="772" width="10.85546875" style="141" customWidth="1"/>
    <col min="773" max="774" width="11.140625" style="141" customWidth="1"/>
    <col min="775" max="775" width="11.5703125" style="141" customWidth="1"/>
    <col min="776" max="776" width="10.85546875" style="141" customWidth="1"/>
    <col min="777" max="778" width="13.140625" style="141" customWidth="1"/>
    <col min="779" max="780" width="10.5703125" style="141" customWidth="1"/>
    <col min="781" max="781" width="14.42578125" style="141" customWidth="1"/>
    <col min="782" max="782" width="14.85546875" style="141" customWidth="1"/>
    <col min="783" max="797" width="9.140625" style="141"/>
    <col min="798" max="798" width="0" style="141" hidden="1" customWidth="1"/>
    <col min="799" max="801" width="9.140625" style="141"/>
    <col min="802" max="802" width="0" style="141" hidden="1" customWidth="1"/>
    <col min="803" max="812" width="9.140625" style="141"/>
    <col min="813" max="813" width="9" style="141" customWidth="1"/>
    <col min="814" max="820" width="9.140625" style="141"/>
    <col min="821" max="821" width="9.140625" style="141" customWidth="1"/>
    <col min="822" max="822" width="9.140625" style="141"/>
    <col min="823" max="823" width="9.140625" style="141" customWidth="1"/>
    <col min="824" max="830" width="9.140625" style="141"/>
    <col min="831" max="831" width="0" style="141" hidden="1" customWidth="1"/>
    <col min="832" max="900" width="9.140625" style="141"/>
    <col min="901" max="901" width="0" style="141" hidden="1" customWidth="1"/>
    <col min="902" max="916" width="9.140625" style="141"/>
    <col min="917" max="917" width="21.42578125" style="141" customWidth="1"/>
    <col min="918" max="923" width="9.140625" style="141"/>
    <col min="924" max="924" width="22" style="141" customWidth="1"/>
    <col min="925" max="930" width="9.140625" style="141"/>
    <col min="931" max="931" width="22.5703125" style="141" customWidth="1"/>
    <col min="932" max="1024" width="9.140625" style="141"/>
    <col min="1025" max="1025" width="0.28515625" style="141" customWidth="1"/>
    <col min="1026" max="1026" width="34.7109375" style="141" customWidth="1"/>
    <col min="1027" max="1028" width="10.85546875" style="141" customWidth="1"/>
    <col min="1029" max="1030" width="11.140625" style="141" customWidth="1"/>
    <col min="1031" max="1031" width="11.5703125" style="141" customWidth="1"/>
    <col min="1032" max="1032" width="10.85546875" style="141" customWidth="1"/>
    <col min="1033" max="1034" width="13.140625" style="141" customWidth="1"/>
    <col min="1035" max="1036" width="10.5703125" style="141" customWidth="1"/>
    <col min="1037" max="1037" width="14.42578125" style="141" customWidth="1"/>
    <col min="1038" max="1038" width="14.85546875" style="141" customWidth="1"/>
    <col min="1039" max="1053" width="9.140625" style="141"/>
    <col min="1054" max="1054" width="0" style="141" hidden="1" customWidth="1"/>
    <col min="1055" max="1057" width="9.140625" style="141"/>
    <col min="1058" max="1058" width="0" style="141" hidden="1" customWidth="1"/>
    <col min="1059" max="1068" width="9.140625" style="141"/>
    <col min="1069" max="1069" width="9" style="141" customWidth="1"/>
    <col min="1070" max="1076" width="9.140625" style="141"/>
    <col min="1077" max="1077" width="9.140625" style="141" customWidth="1"/>
    <col min="1078" max="1078" width="9.140625" style="141"/>
    <col min="1079" max="1079" width="9.140625" style="141" customWidth="1"/>
    <col min="1080" max="1086" width="9.140625" style="141"/>
    <col min="1087" max="1087" width="0" style="141" hidden="1" customWidth="1"/>
    <col min="1088" max="1156" width="9.140625" style="141"/>
    <col min="1157" max="1157" width="0" style="141" hidden="1" customWidth="1"/>
    <col min="1158" max="1172" width="9.140625" style="141"/>
    <col min="1173" max="1173" width="21.42578125" style="141" customWidth="1"/>
    <col min="1174" max="1179" width="9.140625" style="141"/>
    <col min="1180" max="1180" width="22" style="141" customWidth="1"/>
    <col min="1181" max="1186" width="9.140625" style="141"/>
    <col min="1187" max="1187" width="22.5703125" style="141" customWidth="1"/>
    <col min="1188" max="1280" width="9.140625" style="141"/>
    <col min="1281" max="1281" width="0.28515625" style="141" customWidth="1"/>
    <col min="1282" max="1282" width="34.7109375" style="141" customWidth="1"/>
    <col min="1283" max="1284" width="10.85546875" style="141" customWidth="1"/>
    <col min="1285" max="1286" width="11.140625" style="141" customWidth="1"/>
    <col min="1287" max="1287" width="11.5703125" style="141" customWidth="1"/>
    <col min="1288" max="1288" width="10.85546875" style="141" customWidth="1"/>
    <col min="1289" max="1290" width="13.140625" style="141" customWidth="1"/>
    <col min="1291" max="1292" width="10.5703125" style="141" customWidth="1"/>
    <col min="1293" max="1293" width="14.42578125" style="141" customWidth="1"/>
    <col min="1294" max="1294" width="14.85546875" style="141" customWidth="1"/>
    <col min="1295" max="1309" width="9.140625" style="141"/>
    <col min="1310" max="1310" width="0" style="141" hidden="1" customWidth="1"/>
    <col min="1311" max="1313" width="9.140625" style="141"/>
    <col min="1314" max="1314" width="0" style="141" hidden="1" customWidth="1"/>
    <col min="1315" max="1324" width="9.140625" style="141"/>
    <col min="1325" max="1325" width="9" style="141" customWidth="1"/>
    <col min="1326" max="1332" width="9.140625" style="141"/>
    <col min="1333" max="1333" width="9.140625" style="141" customWidth="1"/>
    <col min="1334" max="1334" width="9.140625" style="141"/>
    <col min="1335" max="1335" width="9.140625" style="141" customWidth="1"/>
    <col min="1336" max="1342" width="9.140625" style="141"/>
    <col min="1343" max="1343" width="0" style="141" hidden="1" customWidth="1"/>
    <col min="1344" max="1412" width="9.140625" style="141"/>
    <col min="1413" max="1413" width="0" style="141" hidden="1" customWidth="1"/>
    <col min="1414" max="1428" width="9.140625" style="141"/>
    <col min="1429" max="1429" width="21.42578125" style="141" customWidth="1"/>
    <col min="1430" max="1435" width="9.140625" style="141"/>
    <col min="1436" max="1436" width="22" style="141" customWidth="1"/>
    <col min="1437" max="1442" width="9.140625" style="141"/>
    <col min="1443" max="1443" width="22.5703125" style="141" customWidth="1"/>
    <col min="1444" max="1536" width="9.140625" style="141"/>
    <col min="1537" max="1537" width="0.28515625" style="141" customWidth="1"/>
    <col min="1538" max="1538" width="34.7109375" style="141" customWidth="1"/>
    <col min="1539" max="1540" width="10.85546875" style="141" customWidth="1"/>
    <col min="1541" max="1542" width="11.140625" style="141" customWidth="1"/>
    <col min="1543" max="1543" width="11.5703125" style="141" customWidth="1"/>
    <col min="1544" max="1544" width="10.85546875" style="141" customWidth="1"/>
    <col min="1545" max="1546" width="13.140625" style="141" customWidth="1"/>
    <col min="1547" max="1548" width="10.5703125" style="141" customWidth="1"/>
    <col min="1549" max="1549" width="14.42578125" style="141" customWidth="1"/>
    <col min="1550" max="1550" width="14.85546875" style="141" customWidth="1"/>
    <col min="1551" max="1565" width="9.140625" style="141"/>
    <col min="1566" max="1566" width="0" style="141" hidden="1" customWidth="1"/>
    <col min="1567" max="1569" width="9.140625" style="141"/>
    <col min="1570" max="1570" width="0" style="141" hidden="1" customWidth="1"/>
    <col min="1571" max="1580" width="9.140625" style="141"/>
    <col min="1581" max="1581" width="9" style="141" customWidth="1"/>
    <col min="1582" max="1588" width="9.140625" style="141"/>
    <col min="1589" max="1589" width="9.140625" style="141" customWidth="1"/>
    <col min="1590" max="1590" width="9.140625" style="141"/>
    <col min="1591" max="1591" width="9.140625" style="141" customWidth="1"/>
    <col min="1592" max="1598" width="9.140625" style="141"/>
    <col min="1599" max="1599" width="0" style="141" hidden="1" customWidth="1"/>
    <col min="1600" max="1668" width="9.140625" style="141"/>
    <col min="1669" max="1669" width="0" style="141" hidden="1" customWidth="1"/>
    <col min="1670" max="1684" width="9.140625" style="141"/>
    <col min="1685" max="1685" width="21.42578125" style="141" customWidth="1"/>
    <col min="1686" max="1691" width="9.140625" style="141"/>
    <col min="1692" max="1692" width="22" style="141" customWidth="1"/>
    <col min="1693" max="1698" width="9.140625" style="141"/>
    <col min="1699" max="1699" width="22.5703125" style="141" customWidth="1"/>
    <col min="1700" max="1792" width="9.140625" style="141"/>
    <col min="1793" max="1793" width="0.28515625" style="141" customWidth="1"/>
    <col min="1794" max="1794" width="34.7109375" style="141" customWidth="1"/>
    <col min="1795" max="1796" width="10.85546875" style="141" customWidth="1"/>
    <col min="1797" max="1798" width="11.140625" style="141" customWidth="1"/>
    <col min="1799" max="1799" width="11.5703125" style="141" customWidth="1"/>
    <col min="1800" max="1800" width="10.85546875" style="141" customWidth="1"/>
    <col min="1801" max="1802" width="13.140625" style="141" customWidth="1"/>
    <col min="1803" max="1804" width="10.5703125" style="141" customWidth="1"/>
    <col min="1805" max="1805" width="14.42578125" style="141" customWidth="1"/>
    <col min="1806" max="1806" width="14.85546875" style="141" customWidth="1"/>
    <col min="1807" max="1821" width="9.140625" style="141"/>
    <col min="1822" max="1822" width="0" style="141" hidden="1" customWidth="1"/>
    <col min="1823" max="1825" width="9.140625" style="141"/>
    <col min="1826" max="1826" width="0" style="141" hidden="1" customWidth="1"/>
    <col min="1827" max="1836" width="9.140625" style="141"/>
    <col min="1837" max="1837" width="9" style="141" customWidth="1"/>
    <col min="1838" max="1844" width="9.140625" style="141"/>
    <col min="1845" max="1845" width="9.140625" style="141" customWidth="1"/>
    <col min="1846" max="1846" width="9.140625" style="141"/>
    <col min="1847" max="1847" width="9.140625" style="141" customWidth="1"/>
    <col min="1848" max="1854" width="9.140625" style="141"/>
    <col min="1855" max="1855" width="0" style="141" hidden="1" customWidth="1"/>
    <col min="1856" max="1924" width="9.140625" style="141"/>
    <col min="1925" max="1925" width="0" style="141" hidden="1" customWidth="1"/>
    <col min="1926" max="1940" width="9.140625" style="141"/>
    <col min="1941" max="1941" width="21.42578125" style="141" customWidth="1"/>
    <col min="1942" max="1947" width="9.140625" style="141"/>
    <col min="1948" max="1948" width="22" style="141" customWidth="1"/>
    <col min="1949" max="1954" width="9.140625" style="141"/>
    <col min="1955" max="1955" width="22.5703125" style="141" customWidth="1"/>
    <col min="1956" max="2048" width="9.140625" style="141"/>
    <col min="2049" max="2049" width="0.28515625" style="141" customWidth="1"/>
    <col min="2050" max="2050" width="34.7109375" style="141" customWidth="1"/>
    <col min="2051" max="2052" width="10.85546875" style="141" customWidth="1"/>
    <col min="2053" max="2054" width="11.140625" style="141" customWidth="1"/>
    <col min="2055" max="2055" width="11.5703125" style="141" customWidth="1"/>
    <col min="2056" max="2056" width="10.85546875" style="141" customWidth="1"/>
    <col min="2057" max="2058" width="13.140625" style="141" customWidth="1"/>
    <col min="2059" max="2060" width="10.5703125" style="141" customWidth="1"/>
    <col min="2061" max="2061" width="14.42578125" style="141" customWidth="1"/>
    <col min="2062" max="2062" width="14.85546875" style="141" customWidth="1"/>
    <col min="2063" max="2077" width="9.140625" style="141"/>
    <col min="2078" max="2078" width="0" style="141" hidden="1" customWidth="1"/>
    <col min="2079" max="2081" width="9.140625" style="141"/>
    <col min="2082" max="2082" width="0" style="141" hidden="1" customWidth="1"/>
    <col min="2083" max="2092" width="9.140625" style="141"/>
    <col min="2093" max="2093" width="9" style="141" customWidth="1"/>
    <col min="2094" max="2100" width="9.140625" style="141"/>
    <col min="2101" max="2101" width="9.140625" style="141" customWidth="1"/>
    <col min="2102" max="2102" width="9.140625" style="141"/>
    <col min="2103" max="2103" width="9.140625" style="141" customWidth="1"/>
    <col min="2104" max="2110" width="9.140625" style="141"/>
    <col min="2111" max="2111" width="0" style="141" hidden="1" customWidth="1"/>
    <col min="2112" max="2180" width="9.140625" style="141"/>
    <col min="2181" max="2181" width="0" style="141" hidden="1" customWidth="1"/>
    <col min="2182" max="2196" width="9.140625" style="141"/>
    <col min="2197" max="2197" width="21.42578125" style="141" customWidth="1"/>
    <col min="2198" max="2203" width="9.140625" style="141"/>
    <col min="2204" max="2204" width="22" style="141" customWidth="1"/>
    <col min="2205" max="2210" width="9.140625" style="141"/>
    <col min="2211" max="2211" width="22.5703125" style="141" customWidth="1"/>
    <col min="2212" max="2304" width="9.140625" style="141"/>
    <col min="2305" max="2305" width="0.28515625" style="141" customWidth="1"/>
    <col min="2306" max="2306" width="34.7109375" style="141" customWidth="1"/>
    <col min="2307" max="2308" width="10.85546875" style="141" customWidth="1"/>
    <col min="2309" max="2310" width="11.140625" style="141" customWidth="1"/>
    <col min="2311" max="2311" width="11.5703125" style="141" customWidth="1"/>
    <col min="2312" max="2312" width="10.85546875" style="141" customWidth="1"/>
    <col min="2313" max="2314" width="13.140625" style="141" customWidth="1"/>
    <col min="2315" max="2316" width="10.5703125" style="141" customWidth="1"/>
    <col min="2317" max="2317" width="14.42578125" style="141" customWidth="1"/>
    <col min="2318" max="2318" width="14.85546875" style="141" customWidth="1"/>
    <col min="2319" max="2333" width="9.140625" style="141"/>
    <col min="2334" max="2334" width="0" style="141" hidden="1" customWidth="1"/>
    <col min="2335" max="2337" width="9.140625" style="141"/>
    <col min="2338" max="2338" width="0" style="141" hidden="1" customWidth="1"/>
    <col min="2339" max="2348" width="9.140625" style="141"/>
    <col min="2349" max="2349" width="9" style="141" customWidth="1"/>
    <col min="2350" max="2356" width="9.140625" style="141"/>
    <col min="2357" max="2357" width="9.140625" style="141" customWidth="1"/>
    <col min="2358" max="2358" width="9.140625" style="141"/>
    <col min="2359" max="2359" width="9.140625" style="141" customWidth="1"/>
    <col min="2360" max="2366" width="9.140625" style="141"/>
    <col min="2367" max="2367" width="0" style="141" hidden="1" customWidth="1"/>
    <col min="2368" max="2436" width="9.140625" style="141"/>
    <col min="2437" max="2437" width="0" style="141" hidden="1" customWidth="1"/>
    <col min="2438" max="2452" width="9.140625" style="141"/>
    <col min="2453" max="2453" width="21.42578125" style="141" customWidth="1"/>
    <col min="2454" max="2459" width="9.140625" style="141"/>
    <col min="2460" max="2460" width="22" style="141" customWidth="1"/>
    <col min="2461" max="2466" width="9.140625" style="141"/>
    <col min="2467" max="2467" width="22.5703125" style="141" customWidth="1"/>
    <col min="2468" max="2560" width="9.140625" style="141"/>
    <col min="2561" max="2561" width="0.28515625" style="141" customWidth="1"/>
    <col min="2562" max="2562" width="34.7109375" style="141" customWidth="1"/>
    <col min="2563" max="2564" width="10.85546875" style="141" customWidth="1"/>
    <col min="2565" max="2566" width="11.140625" style="141" customWidth="1"/>
    <col min="2567" max="2567" width="11.5703125" style="141" customWidth="1"/>
    <col min="2568" max="2568" width="10.85546875" style="141" customWidth="1"/>
    <col min="2569" max="2570" width="13.140625" style="141" customWidth="1"/>
    <col min="2571" max="2572" width="10.5703125" style="141" customWidth="1"/>
    <col min="2573" max="2573" width="14.42578125" style="141" customWidth="1"/>
    <col min="2574" max="2574" width="14.85546875" style="141" customWidth="1"/>
    <col min="2575" max="2589" width="9.140625" style="141"/>
    <col min="2590" max="2590" width="0" style="141" hidden="1" customWidth="1"/>
    <col min="2591" max="2593" width="9.140625" style="141"/>
    <col min="2594" max="2594" width="0" style="141" hidden="1" customWidth="1"/>
    <col min="2595" max="2604" width="9.140625" style="141"/>
    <col min="2605" max="2605" width="9" style="141" customWidth="1"/>
    <col min="2606" max="2612" width="9.140625" style="141"/>
    <col min="2613" max="2613" width="9.140625" style="141" customWidth="1"/>
    <col min="2614" max="2614" width="9.140625" style="141"/>
    <col min="2615" max="2615" width="9.140625" style="141" customWidth="1"/>
    <col min="2616" max="2622" width="9.140625" style="141"/>
    <col min="2623" max="2623" width="0" style="141" hidden="1" customWidth="1"/>
    <col min="2624" max="2692" width="9.140625" style="141"/>
    <col min="2693" max="2693" width="0" style="141" hidden="1" customWidth="1"/>
    <col min="2694" max="2708" width="9.140625" style="141"/>
    <col min="2709" max="2709" width="21.42578125" style="141" customWidth="1"/>
    <col min="2710" max="2715" width="9.140625" style="141"/>
    <col min="2716" max="2716" width="22" style="141" customWidth="1"/>
    <col min="2717" max="2722" width="9.140625" style="141"/>
    <col min="2723" max="2723" width="22.5703125" style="141" customWidth="1"/>
    <col min="2724" max="2816" width="9.140625" style="141"/>
    <col min="2817" max="2817" width="0.28515625" style="141" customWidth="1"/>
    <col min="2818" max="2818" width="34.7109375" style="141" customWidth="1"/>
    <col min="2819" max="2820" width="10.85546875" style="141" customWidth="1"/>
    <col min="2821" max="2822" width="11.140625" style="141" customWidth="1"/>
    <col min="2823" max="2823" width="11.5703125" style="141" customWidth="1"/>
    <col min="2824" max="2824" width="10.85546875" style="141" customWidth="1"/>
    <col min="2825" max="2826" width="13.140625" style="141" customWidth="1"/>
    <col min="2827" max="2828" width="10.5703125" style="141" customWidth="1"/>
    <col min="2829" max="2829" width="14.42578125" style="141" customWidth="1"/>
    <col min="2830" max="2830" width="14.85546875" style="141" customWidth="1"/>
    <col min="2831" max="2845" width="9.140625" style="141"/>
    <col min="2846" max="2846" width="0" style="141" hidden="1" customWidth="1"/>
    <col min="2847" max="2849" width="9.140625" style="141"/>
    <col min="2850" max="2850" width="0" style="141" hidden="1" customWidth="1"/>
    <col min="2851" max="2860" width="9.140625" style="141"/>
    <col min="2861" max="2861" width="9" style="141" customWidth="1"/>
    <col min="2862" max="2868" width="9.140625" style="141"/>
    <col min="2869" max="2869" width="9.140625" style="141" customWidth="1"/>
    <col min="2870" max="2870" width="9.140625" style="141"/>
    <col min="2871" max="2871" width="9.140625" style="141" customWidth="1"/>
    <col min="2872" max="2878" width="9.140625" style="141"/>
    <col min="2879" max="2879" width="0" style="141" hidden="1" customWidth="1"/>
    <col min="2880" max="2948" width="9.140625" style="141"/>
    <col min="2949" max="2949" width="0" style="141" hidden="1" customWidth="1"/>
    <col min="2950" max="2964" width="9.140625" style="141"/>
    <col min="2965" max="2965" width="21.42578125" style="141" customWidth="1"/>
    <col min="2966" max="2971" width="9.140625" style="141"/>
    <col min="2972" max="2972" width="22" style="141" customWidth="1"/>
    <col min="2973" max="2978" width="9.140625" style="141"/>
    <col min="2979" max="2979" width="22.5703125" style="141" customWidth="1"/>
    <col min="2980" max="3072" width="9.140625" style="141"/>
    <col min="3073" max="3073" width="0.28515625" style="141" customWidth="1"/>
    <col min="3074" max="3074" width="34.7109375" style="141" customWidth="1"/>
    <col min="3075" max="3076" width="10.85546875" style="141" customWidth="1"/>
    <col min="3077" max="3078" width="11.140625" style="141" customWidth="1"/>
    <col min="3079" max="3079" width="11.5703125" style="141" customWidth="1"/>
    <col min="3080" max="3080" width="10.85546875" style="141" customWidth="1"/>
    <col min="3081" max="3082" width="13.140625" style="141" customWidth="1"/>
    <col min="3083" max="3084" width="10.5703125" style="141" customWidth="1"/>
    <col min="3085" max="3085" width="14.42578125" style="141" customWidth="1"/>
    <col min="3086" max="3086" width="14.85546875" style="141" customWidth="1"/>
    <col min="3087" max="3101" width="9.140625" style="141"/>
    <col min="3102" max="3102" width="0" style="141" hidden="1" customWidth="1"/>
    <col min="3103" max="3105" width="9.140625" style="141"/>
    <col min="3106" max="3106" width="0" style="141" hidden="1" customWidth="1"/>
    <col min="3107" max="3116" width="9.140625" style="141"/>
    <col min="3117" max="3117" width="9" style="141" customWidth="1"/>
    <col min="3118" max="3124" width="9.140625" style="141"/>
    <col min="3125" max="3125" width="9.140625" style="141" customWidth="1"/>
    <col min="3126" max="3126" width="9.140625" style="141"/>
    <col min="3127" max="3127" width="9.140625" style="141" customWidth="1"/>
    <col min="3128" max="3134" width="9.140625" style="141"/>
    <col min="3135" max="3135" width="0" style="141" hidden="1" customWidth="1"/>
    <col min="3136" max="3204" width="9.140625" style="141"/>
    <col min="3205" max="3205" width="0" style="141" hidden="1" customWidth="1"/>
    <col min="3206" max="3220" width="9.140625" style="141"/>
    <col min="3221" max="3221" width="21.42578125" style="141" customWidth="1"/>
    <col min="3222" max="3227" width="9.140625" style="141"/>
    <col min="3228" max="3228" width="22" style="141" customWidth="1"/>
    <col min="3229" max="3234" width="9.140625" style="141"/>
    <col min="3235" max="3235" width="22.5703125" style="141" customWidth="1"/>
    <col min="3236" max="3328" width="9.140625" style="141"/>
    <col min="3329" max="3329" width="0.28515625" style="141" customWidth="1"/>
    <col min="3330" max="3330" width="34.7109375" style="141" customWidth="1"/>
    <col min="3331" max="3332" width="10.85546875" style="141" customWidth="1"/>
    <col min="3333" max="3334" width="11.140625" style="141" customWidth="1"/>
    <col min="3335" max="3335" width="11.5703125" style="141" customWidth="1"/>
    <col min="3336" max="3336" width="10.85546875" style="141" customWidth="1"/>
    <col min="3337" max="3338" width="13.140625" style="141" customWidth="1"/>
    <col min="3339" max="3340" width="10.5703125" style="141" customWidth="1"/>
    <col min="3341" max="3341" width="14.42578125" style="141" customWidth="1"/>
    <col min="3342" max="3342" width="14.85546875" style="141" customWidth="1"/>
    <col min="3343" max="3357" width="9.140625" style="141"/>
    <col min="3358" max="3358" width="0" style="141" hidden="1" customWidth="1"/>
    <col min="3359" max="3361" width="9.140625" style="141"/>
    <col min="3362" max="3362" width="0" style="141" hidden="1" customWidth="1"/>
    <col min="3363" max="3372" width="9.140625" style="141"/>
    <col min="3373" max="3373" width="9" style="141" customWidth="1"/>
    <col min="3374" max="3380" width="9.140625" style="141"/>
    <col min="3381" max="3381" width="9.140625" style="141" customWidth="1"/>
    <col min="3382" max="3382" width="9.140625" style="141"/>
    <col min="3383" max="3383" width="9.140625" style="141" customWidth="1"/>
    <col min="3384" max="3390" width="9.140625" style="141"/>
    <col min="3391" max="3391" width="0" style="141" hidden="1" customWidth="1"/>
    <col min="3392" max="3460" width="9.140625" style="141"/>
    <col min="3461" max="3461" width="0" style="141" hidden="1" customWidth="1"/>
    <col min="3462" max="3476" width="9.140625" style="141"/>
    <col min="3477" max="3477" width="21.42578125" style="141" customWidth="1"/>
    <col min="3478" max="3483" width="9.140625" style="141"/>
    <col min="3484" max="3484" width="22" style="141" customWidth="1"/>
    <col min="3485" max="3490" width="9.140625" style="141"/>
    <col min="3491" max="3491" width="22.5703125" style="141" customWidth="1"/>
    <col min="3492" max="3584" width="9.140625" style="141"/>
    <col min="3585" max="3585" width="0.28515625" style="141" customWidth="1"/>
    <col min="3586" max="3586" width="34.7109375" style="141" customWidth="1"/>
    <col min="3587" max="3588" width="10.85546875" style="141" customWidth="1"/>
    <col min="3589" max="3590" width="11.140625" style="141" customWidth="1"/>
    <col min="3591" max="3591" width="11.5703125" style="141" customWidth="1"/>
    <col min="3592" max="3592" width="10.85546875" style="141" customWidth="1"/>
    <col min="3593" max="3594" width="13.140625" style="141" customWidth="1"/>
    <col min="3595" max="3596" width="10.5703125" style="141" customWidth="1"/>
    <col min="3597" max="3597" width="14.42578125" style="141" customWidth="1"/>
    <col min="3598" max="3598" width="14.85546875" style="141" customWidth="1"/>
    <col min="3599" max="3613" width="9.140625" style="141"/>
    <col min="3614" max="3614" width="0" style="141" hidden="1" customWidth="1"/>
    <col min="3615" max="3617" width="9.140625" style="141"/>
    <col min="3618" max="3618" width="0" style="141" hidden="1" customWidth="1"/>
    <col min="3619" max="3628" width="9.140625" style="141"/>
    <col min="3629" max="3629" width="9" style="141" customWidth="1"/>
    <col min="3630" max="3636" width="9.140625" style="141"/>
    <col min="3637" max="3637" width="9.140625" style="141" customWidth="1"/>
    <col min="3638" max="3638" width="9.140625" style="141"/>
    <col min="3639" max="3639" width="9.140625" style="141" customWidth="1"/>
    <col min="3640" max="3646" width="9.140625" style="141"/>
    <col min="3647" max="3647" width="0" style="141" hidden="1" customWidth="1"/>
    <col min="3648" max="3716" width="9.140625" style="141"/>
    <col min="3717" max="3717" width="0" style="141" hidden="1" customWidth="1"/>
    <col min="3718" max="3732" width="9.140625" style="141"/>
    <col min="3733" max="3733" width="21.42578125" style="141" customWidth="1"/>
    <col min="3734" max="3739" width="9.140625" style="141"/>
    <col min="3740" max="3740" width="22" style="141" customWidth="1"/>
    <col min="3741" max="3746" width="9.140625" style="141"/>
    <col min="3747" max="3747" width="22.5703125" style="141" customWidth="1"/>
    <col min="3748" max="3840" width="9.140625" style="141"/>
    <col min="3841" max="3841" width="0.28515625" style="141" customWidth="1"/>
    <col min="3842" max="3842" width="34.7109375" style="141" customWidth="1"/>
    <col min="3843" max="3844" width="10.85546875" style="141" customWidth="1"/>
    <col min="3845" max="3846" width="11.140625" style="141" customWidth="1"/>
    <col min="3847" max="3847" width="11.5703125" style="141" customWidth="1"/>
    <col min="3848" max="3848" width="10.85546875" style="141" customWidth="1"/>
    <col min="3849" max="3850" width="13.140625" style="141" customWidth="1"/>
    <col min="3851" max="3852" width="10.5703125" style="141" customWidth="1"/>
    <col min="3853" max="3853" width="14.42578125" style="141" customWidth="1"/>
    <col min="3854" max="3854" width="14.85546875" style="141" customWidth="1"/>
    <col min="3855" max="3869" width="9.140625" style="141"/>
    <col min="3870" max="3870" width="0" style="141" hidden="1" customWidth="1"/>
    <col min="3871" max="3873" width="9.140625" style="141"/>
    <col min="3874" max="3874" width="0" style="141" hidden="1" customWidth="1"/>
    <col min="3875" max="3884" width="9.140625" style="141"/>
    <col min="3885" max="3885" width="9" style="141" customWidth="1"/>
    <col min="3886" max="3892" width="9.140625" style="141"/>
    <col min="3893" max="3893" width="9.140625" style="141" customWidth="1"/>
    <col min="3894" max="3894" width="9.140625" style="141"/>
    <col min="3895" max="3895" width="9.140625" style="141" customWidth="1"/>
    <col min="3896" max="3902" width="9.140625" style="141"/>
    <col min="3903" max="3903" width="0" style="141" hidden="1" customWidth="1"/>
    <col min="3904" max="3972" width="9.140625" style="141"/>
    <col min="3973" max="3973" width="0" style="141" hidden="1" customWidth="1"/>
    <col min="3974" max="3988" width="9.140625" style="141"/>
    <col min="3989" max="3989" width="21.42578125" style="141" customWidth="1"/>
    <col min="3990" max="3995" width="9.140625" style="141"/>
    <col min="3996" max="3996" width="22" style="141" customWidth="1"/>
    <col min="3997" max="4002" width="9.140625" style="141"/>
    <col min="4003" max="4003" width="22.5703125" style="141" customWidth="1"/>
    <col min="4004" max="4096" width="9.140625" style="141"/>
    <col min="4097" max="4097" width="0.28515625" style="141" customWidth="1"/>
    <col min="4098" max="4098" width="34.7109375" style="141" customWidth="1"/>
    <col min="4099" max="4100" width="10.85546875" style="141" customWidth="1"/>
    <col min="4101" max="4102" width="11.140625" style="141" customWidth="1"/>
    <col min="4103" max="4103" width="11.5703125" style="141" customWidth="1"/>
    <col min="4104" max="4104" width="10.85546875" style="141" customWidth="1"/>
    <col min="4105" max="4106" width="13.140625" style="141" customWidth="1"/>
    <col min="4107" max="4108" width="10.5703125" style="141" customWidth="1"/>
    <col min="4109" max="4109" width="14.42578125" style="141" customWidth="1"/>
    <col min="4110" max="4110" width="14.85546875" style="141" customWidth="1"/>
    <col min="4111" max="4125" width="9.140625" style="141"/>
    <col min="4126" max="4126" width="0" style="141" hidden="1" customWidth="1"/>
    <col min="4127" max="4129" width="9.140625" style="141"/>
    <col min="4130" max="4130" width="0" style="141" hidden="1" customWidth="1"/>
    <col min="4131" max="4140" width="9.140625" style="141"/>
    <col min="4141" max="4141" width="9" style="141" customWidth="1"/>
    <col min="4142" max="4148" width="9.140625" style="141"/>
    <col min="4149" max="4149" width="9.140625" style="141" customWidth="1"/>
    <col min="4150" max="4150" width="9.140625" style="141"/>
    <col min="4151" max="4151" width="9.140625" style="141" customWidth="1"/>
    <col min="4152" max="4158" width="9.140625" style="141"/>
    <col min="4159" max="4159" width="0" style="141" hidden="1" customWidth="1"/>
    <col min="4160" max="4228" width="9.140625" style="141"/>
    <col min="4229" max="4229" width="0" style="141" hidden="1" customWidth="1"/>
    <col min="4230" max="4244" width="9.140625" style="141"/>
    <col min="4245" max="4245" width="21.42578125" style="141" customWidth="1"/>
    <col min="4246" max="4251" width="9.140625" style="141"/>
    <col min="4252" max="4252" width="22" style="141" customWidth="1"/>
    <col min="4253" max="4258" width="9.140625" style="141"/>
    <col min="4259" max="4259" width="22.5703125" style="141" customWidth="1"/>
    <col min="4260" max="4352" width="9.140625" style="141"/>
    <col min="4353" max="4353" width="0.28515625" style="141" customWidth="1"/>
    <col min="4354" max="4354" width="34.7109375" style="141" customWidth="1"/>
    <col min="4355" max="4356" width="10.85546875" style="141" customWidth="1"/>
    <col min="4357" max="4358" width="11.140625" style="141" customWidth="1"/>
    <col min="4359" max="4359" width="11.5703125" style="141" customWidth="1"/>
    <col min="4360" max="4360" width="10.85546875" style="141" customWidth="1"/>
    <col min="4361" max="4362" width="13.140625" style="141" customWidth="1"/>
    <col min="4363" max="4364" width="10.5703125" style="141" customWidth="1"/>
    <col min="4365" max="4365" width="14.42578125" style="141" customWidth="1"/>
    <col min="4366" max="4366" width="14.85546875" style="141" customWidth="1"/>
    <col min="4367" max="4381" width="9.140625" style="141"/>
    <col min="4382" max="4382" width="0" style="141" hidden="1" customWidth="1"/>
    <col min="4383" max="4385" width="9.140625" style="141"/>
    <col min="4386" max="4386" width="0" style="141" hidden="1" customWidth="1"/>
    <col min="4387" max="4396" width="9.140625" style="141"/>
    <col min="4397" max="4397" width="9" style="141" customWidth="1"/>
    <col min="4398" max="4404" width="9.140625" style="141"/>
    <col min="4405" max="4405" width="9.140625" style="141" customWidth="1"/>
    <col min="4406" max="4406" width="9.140625" style="141"/>
    <col min="4407" max="4407" width="9.140625" style="141" customWidth="1"/>
    <col min="4408" max="4414" width="9.140625" style="141"/>
    <col min="4415" max="4415" width="0" style="141" hidden="1" customWidth="1"/>
    <col min="4416" max="4484" width="9.140625" style="141"/>
    <col min="4485" max="4485" width="0" style="141" hidden="1" customWidth="1"/>
    <col min="4486" max="4500" width="9.140625" style="141"/>
    <col min="4501" max="4501" width="21.42578125" style="141" customWidth="1"/>
    <col min="4502" max="4507" width="9.140625" style="141"/>
    <col min="4508" max="4508" width="22" style="141" customWidth="1"/>
    <col min="4509" max="4514" width="9.140625" style="141"/>
    <col min="4515" max="4515" width="22.5703125" style="141" customWidth="1"/>
    <col min="4516" max="4608" width="9.140625" style="141"/>
    <col min="4609" max="4609" width="0.28515625" style="141" customWidth="1"/>
    <col min="4610" max="4610" width="34.7109375" style="141" customWidth="1"/>
    <col min="4611" max="4612" width="10.85546875" style="141" customWidth="1"/>
    <col min="4613" max="4614" width="11.140625" style="141" customWidth="1"/>
    <col min="4615" max="4615" width="11.5703125" style="141" customWidth="1"/>
    <col min="4616" max="4616" width="10.85546875" style="141" customWidth="1"/>
    <col min="4617" max="4618" width="13.140625" style="141" customWidth="1"/>
    <col min="4619" max="4620" width="10.5703125" style="141" customWidth="1"/>
    <col min="4621" max="4621" width="14.42578125" style="141" customWidth="1"/>
    <col min="4622" max="4622" width="14.85546875" style="141" customWidth="1"/>
    <col min="4623" max="4637" width="9.140625" style="141"/>
    <col min="4638" max="4638" width="0" style="141" hidden="1" customWidth="1"/>
    <col min="4639" max="4641" width="9.140625" style="141"/>
    <col min="4642" max="4642" width="0" style="141" hidden="1" customWidth="1"/>
    <col min="4643" max="4652" width="9.140625" style="141"/>
    <col min="4653" max="4653" width="9" style="141" customWidth="1"/>
    <col min="4654" max="4660" width="9.140625" style="141"/>
    <col min="4661" max="4661" width="9.140625" style="141" customWidth="1"/>
    <col min="4662" max="4662" width="9.140625" style="141"/>
    <col min="4663" max="4663" width="9.140625" style="141" customWidth="1"/>
    <col min="4664" max="4670" width="9.140625" style="141"/>
    <col min="4671" max="4671" width="0" style="141" hidden="1" customWidth="1"/>
    <col min="4672" max="4740" width="9.140625" style="141"/>
    <col min="4741" max="4741" width="0" style="141" hidden="1" customWidth="1"/>
    <col min="4742" max="4756" width="9.140625" style="141"/>
    <col min="4757" max="4757" width="21.42578125" style="141" customWidth="1"/>
    <col min="4758" max="4763" width="9.140625" style="141"/>
    <col min="4764" max="4764" width="22" style="141" customWidth="1"/>
    <col min="4765" max="4770" width="9.140625" style="141"/>
    <col min="4771" max="4771" width="22.5703125" style="141" customWidth="1"/>
    <col min="4772" max="4864" width="9.140625" style="141"/>
    <col min="4865" max="4865" width="0.28515625" style="141" customWidth="1"/>
    <col min="4866" max="4866" width="34.7109375" style="141" customWidth="1"/>
    <col min="4867" max="4868" width="10.85546875" style="141" customWidth="1"/>
    <col min="4869" max="4870" width="11.140625" style="141" customWidth="1"/>
    <col min="4871" max="4871" width="11.5703125" style="141" customWidth="1"/>
    <col min="4872" max="4872" width="10.85546875" style="141" customWidth="1"/>
    <col min="4873" max="4874" width="13.140625" style="141" customWidth="1"/>
    <col min="4875" max="4876" width="10.5703125" style="141" customWidth="1"/>
    <col min="4877" max="4877" width="14.42578125" style="141" customWidth="1"/>
    <col min="4878" max="4878" width="14.85546875" style="141" customWidth="1"/>
    <col min="4879" max="4893" width="9.140625" style="141"/>
    <col min="4894" max="4894" width="0" style="141" hidden="1" customWidth="1"/>
    <col min="4895" max="4897" width="9.140625" style="141"/>
    <col min="4898" max="4898" width="0" style="141" hidden="1" customWidth="1"/>
    <col min="4899" max="4908" width="9.140625" style="141"/>
    <col min="4909" max="4909" width="9" style="141" customWidth="1"/>
    <col min="4910" max="4916" width="9.140625" style="141"/>
    <col min="4917" max="4917" width="9.140625" style="141" customWidth="1"/>
    <col min="4918" max="4918" width="9.140625" style="141"/>
    <col min="4919" max="4919" width="9.140625" style="141" customWidth="1"/>
    <col min="4920" max="4926" width="9.140625" style="141"/>
    <col min="4927" max="4927" width="0" style="141" hidden="1" customWidth="1"/>
    <col min="4928" max="4996" width="9.140625" style="141"/>
    <col min="4997" max="4997" width="0" style="141" hidden="1" customWidth="1"/>
    <col min="4998" max="5012" width="9.140625" style="141"/>
    <col min="5013" max="5013" width="21.42578125" style="141" customWidth="1"/>
    <col min="5014" max="5019" width="9.140625" style="141"/>
    <col min="5020" max="5020" width="22" style="141" customWidth="1"/>
    <col min="5021" max="5026" width="9.140625" style="141"/>
    <col min="5027" max="5027" width="22.5703125" style="141" customWidth="1"/>
    <col min="5028" max="5120" width="9.140625" style="141"/>
    <col min="5121" max="5121" width="0.28515625" style="141" customWidth="1"/>
    <col min="5122" max="5122" width="34.7109375" style="141" customWidth="1"/>
    <col min="5123" max="5124" width="10.85546875" style="141" customWidth="1"/>
    <col min="5125" max="5126" width="11.140625" style="141" customWidth="1"/>
    <col min="5127" max="5127" width="11.5703125" style="141" customWidth="1"/>
    <col min="5128" max="5128" width="10.85546875" style="141" customWidth="1"/>
    <col min="5129" max="5130" width="13.140625" style="141" customWidth="1"/>
    <col min="5131" max="5132" width="10.5703125" style="141" customWidth="1"/>
    <col min="5133" max="5133" width="14.42578125" style="141" customWidth="1"/>
    <col min="5134" max="5134" width="14.85546875" style="141" customWidth="1"/>
    <col min="5135" max="5149" width="9.140625" style="141"/>
    <col min="5150" max="5150" width="0" style="141" hidden="1" customWidth="1"/>
    <col min="5151" max="5153" width="9.140625" style="141"/>
    <col min="5154" max="5154" width="0" style="141" hidden="1" customWidth="1"/>
    <col min="5155" max="5164" width="9.140625" style="141"/>
    <col min="5165" max="5165" width="9" style="141" customWidth="1"/>
    <col min="5166" max="5172" width="9.140625" style="141"/>
    <col min="5173" max="5173" width="9.140625" style="141" customWidth="1"/>
    <col min="5174" max="5174" width="9.140625" style="141"/>
    <col min="5175" max="5175" width="9.140625" style="141" customWidth="1"/>
    <col min="5176" max="5182" width="9.140625" style="141"/>
    <col min="5183" max="5183" width="0" style="141" hidden="1" customWidth="1"/>
    <col min="5184" max="5252" width="9.140625" style="141"/>
    <col min="5253" max="5253" width="0" style="141" hidden="1" customWidth="1"/>
    <col min="5254" max="5268" width="9.140625" style="141"/>
    <col min="5269" max="5269" width="21.42578125" style="141" customWidth="1"/>
    <col min="5270" max="5275" width="9.140625" style="141"/>
    <col min="5276" max="5276" width="22" style="141" customWidth="1"/>
    <col min="5277" max="5282" width="9.140625" style="141"/>
    <col min="5283" max="5283" width="22.5703125" style="141" customWidth="1"/>
    <col min="5284" max="5376" width="9.140625" style="141"/>
    <col min="5377" max="5377" width="0.28515625" style="141" customWidth="1"/>
    <col min="5378" max="5378" width="34.7109375" style="141" customWidth="1"/>
    <col min="5379" max="5380" width="10.85546875" style="141" customWidth="1"/>
    <col min="5381" max="5382" width="11.140625" style="141" customWidth="1"/>
    <col min="5383" max="5383" width="11.5703125" style="141" customWidth="1"/>
    <col min="5384" max="5384" width="10.85546875" style="141" customWidth="1"/>
    <col min="5385" max="5386" width="13.140625" style="141" customWidth="1"/>
    <col min="5387" max="5388" width="10.5703125" style="141" customWidth="1"/>
    <col min="5389" max="5389" width="14.42578125" style="141" customWidth="1"/>
    <col min="5390" max="5390" width="14.85546875" style="141" customWidth="1"/>
    <col min="5391" max="5405" width="9.140625" style="141"/>
    <col min="5406" max="5406" width="0" style="141" hidden="1" customWidth="1"/>
    <col min="5407" max="5409" width="9.140625" style="141"/>
    <col min="5410" max="5410" width="0" style="141" hidden="1" customWidth="1"/>
    <col min="5411" max="5420" width="9.140625" style="141"/>
    <col min="5421" max="5421" width="9" style="141" customWidth="1"/>
    <col min="5422" max="5428" width="9.140625" style="141"/>
    <col min="5429" max="5429" width="9.140625" style="141" customWidth="1"/>
    <col min="5430" max="5430" width="9.140625" style="141"/>
    <col min="5431" max="5431" width="9.140625" style="141" customWidth="1"/>
    <col min="5432" max="5438" width="9.140625" style="141"/>
    <col min="5439" max="5439" width="0" style="141" hidden="1" customWidth="1"/>
    <col min="5440" max="5508" width="9.140625" style="141"/>
    <col min="5509" max="5509" width="0" style="141" hidden="1" customWidth="1"/>
    <col min="5510" max="5524" width="9.140625" style="141"/>
    <col min="5525" max="5525" width="21.42578125" style="141" customWidth="1"/>
    <col min="5526" max="5531" width="9.140625" style="141"/>
    <col min="5532" max="5532" width="22" style="141" customWidth="1"/>
    <col min="5533" max="5538" width="9.140625" style="141"/>
    <col min="5539" max="5539" width="22.5703125" style="141" customWidth="1"/>
    <col min="5540" max="5632" width="9.140625" style="141"/>
    <col min="5633" max="5633" width="0.28515625" style="141" customWidth="1"/>
    <col min="5634" max="5634" width="34.7109375" style="141" customWidth="1"/>
    <col min="5635" max="5636" width="10.85546875" style="141" customWidth="1"/>
    <col min="5637" max="5638" width="11.140625" style="141" customWidth="1"/>
    <col min="5639" max="5639" width="11.5703125" style="141" customWidth="1"/>
    <col min="5640" max="5640" width="10.85546875" style="141" customWidth="1"/>
    <col min="5641" max="5642" width="13.140625" style="141" customWidth="1"/>
    <col min="5643" max="5644" width="10.5703125" style="141" customWidth="1"/>
    <col min="5645" max="5645" width="14.42578125" style="141" customWidth="1"/>
    <col min="5646" max="5646" width="14.85546875" style="141" customWidth="1"/>
    <col min="5647" max="5661" width="9.140625" style="141"/>
    <col min="5662" max="5662" width="0" style="141" hidden="1" customWidth="1"/>
    <col min="5663" max="5665" width="9.140625" style="141"/>
    <col min="5666" max="5666" width="0" style="141" hidden="1" customWidth="1"/>
    <col min="5667" max="5676" width="9.140625" style="141"/>
    <col min="5677" max="5677" width="9" style="141" customWidth="1"/>
    <col min="5678" max="5684" width="9.140625" style="141"/>
    <col min="5685" max="5685" width="9.140625" style="141" customWidth="1"/>
    <col min="5686" max="5686" width="9.140625" style="141"/>
    <col min="5687" max="5687" width="9.140625" style="141" customWidth="1"/>
    <col min="5688" max="5694" width="9.140625" style="141"/>
    <col min="5695" max="5695" width="0" style="141" hidden="1" customWidth="1"/>
    <col min="5696" max="5764" width="9.140625" style="141"/>
    <col min="5765" max="5765" width="0" style="141" hidden="1" customWidth="1"/>
    <col min="5766" max="5780" width="9.140625" style="141"/>
    <col min="5781" max="5781" width="21.42578125" style="141" customWidth="1"/>
    <col min="5782" max="5787" width="9.140625" style="141"/>
    <col min="5788" max="5788" width="22" style="141" customWidth="1"/>
    <col min="5789" max="5794" width="9.140625" style="141"/>
    <col min="5795" max="5795" width="22.5703125" style="141" customWidth="1"/>
    <col min="5796" max="5888" width="9.140625" style="141"/>
    <col min="5889" max="5889" width="0.28515625" style="141" customWidth="1"/>
    <col min="5890" max="5890" width="34.7109375" style="141" customWidth="1"/>
    <col min="5891" max="5892" width="10.85546875" style="141" customWidth="1"/>
    <col min="5893" max="5894" width="11.140625" style="141" customWidth="1"/>
    <col min="5895" max="5895" width="11.5703125" style="141" customWidth="1"/>
    <col min="5896" max="5896" width="10.85546875" style="141" customWidth="1"/>
    <col min="5897" max="5898" width="13.140625" style="141" customWidth="1"/>
    <col min="5899" max="5900" width="10.5703125" style="141" customWidth="1"/>
    <col min="5901" max="5901" width="14.42578125" style="141" customWidth="1"/>
    <col min="5902" max="5902" width="14.85546875" style="141" customWidth="1"/>
    <col min="5903" max="5917" width="9.140625" style="141"/>
    <col min="5918" max="5918" width="0" style="141" hidden="1" customWidth="1"/>
    <col min="5919" max="5921" width="9.140625" style="141"/>
    <col min="5922" max="5922" width="0" style="141" hidden="1" customWidth="1"/>
    <col min="5923" max="5932" width="9.140625" style="141"/>
    <col min="5933" max="5933" width="9" style="141" customWidth="1"/>
    <col min="5934" max="5940" width="9.140625" style="141"/>
    <col min="5941" max="5941" width="9.140625" style="141" customWidth="1"/>
    <col min="5942" max="5942" width="9.140625" style="141"/>
    <col min="5943" max="5943" width="9.140625" style="141" customWidth="1"/>
    <col min="5944" max="5950" width="9.140625" style="141"/>
    <col min="5951" max="5951" width="0" style="141" hidden="1" customWidth="1"/>
    <col min="5952" max="6020" width="9.140625" style="141"/>
    <col min="6021" max="6021" width="0" style="141" hidden="1" customWidth="1"/>
    <col min="6022" max="6036" width="9.140625" style="141"/>
    <col min="6037" max="6037" width="21.42578125" style="141" customWidth="1"/>
    <col min="6038" max="6043" width="9.140625" style="141"/>
    <col min="6044" max="6044" width="22" style="141" customWidth="1"/>
    <col min="6045" max="6050" width="9.140625" style="141"/>
    <col min="6051" max="6051" width="22.5703125" style="141" customWidth="1"/>
    <col min="6052" max="6144" width="9.140625" style="141"/>
    <col min="6145" max="6145" width="0.28515625" style="141" customWidth="1"/>
    <col min="6146" max="6146" width="34.7109375" style="141" customWidth="1"/>
    <col min="6147" max="6148" width="10.85546875" style="141" customWidth="1"/>
    <col min="6149" max="6150" width="11.140625" style="141" customWidth="1"/>
    <col min="6151" max="6151" width="11.5703125" style="141" customWidth="1"/>
    <col min="6152" max="6152" width="10.85546875" style="141" customWidth="1"/>
    <col min="6153" max="6154" width="13.140625" style="141" customWidth="1"/>
    <col min="6155" max="6156" width="10.5703125" style="141" customWidth="1"/>
    <col min="6157" max="6157" width="14.42578125" style="141" customWidth="1"/>
    <col min="6158" max="6158" width="14.85546875" style="141" customWidth="1"/>
    <col min="6159" max="6173" width="9.140625" style="141"/>
    <col min="6174" max="6174" width="0" style="141" hidden="1" customWidth="1"/>
    <col min="6175" max="6177" width="9.140625" style="141"/>
    <col min="6178" max="6178" width="0" style="141" hidden="1" customWidth="1"/>
    <col min="6179" max="6188" width="9.140625" style="141"/>
    <col min="6189" max="6189" width="9" style="141" customWidth="1"/>
    <col min="6190" max="6196" width="9.140625" style="141"/>
    <col min="6197" max="6197" width="9.140625" style="141" customWidth="1"/>
    <col min="6198" max="6198" width="9.140625" style="141"/>
    <col min="6199" max="6199" width="9.140625" style="141" customWidth="1"/>
    <col min="6200" max="6206" width="9.140625" style="141"/>
    <col min="6207" max="6207" width="0" style="141" hidden="1" customWidth="1"/>
    <col min="6208" max="6276" width="9.140625" style="141"/>
    <col min="6277" max="6277" width="0" style="141" hidden="1" customWidth="1"/>
    <col min="6278" max="6292" width="9.140625" style="141"/>
    <col min="6293" max="6293" width="21.42578125" style="141" customWidth="1"/>
    <col min="6294" max="6299" width="9.140625" style="141"/>
    <col min="6300" max="6300" width="22" style="141" customWidth="1"/>
    <col min="6301" max="6306" width="9.140625" style="141"/>
    <col min="6307" max="6307" width="22.5703125" style="141" customWidth="1"/>
    <col min="6308" max="6400" width="9.140625" style="141"/>
    <col min="6401" max="6401" width="0.28515625" style="141" customWidth="1"/>
    <col min="6402" max="6402" width="34.7109375" style="141" customWidth="1"/>
    <col min="6403" max="6404" width="10.85546875" style="141" customWidth="1"/>
    <col min="6405" max="6406" width="11.140625" style="141" customWidth="1"/>
    <col min="6407" max="6407" width="11.5703125" style="141" customWidth="1"/>
    <col min="6408" max="6408" width="10.85546875" style="141" customWidth="1"/>
    <col min="6409" max="6410" width="13.140625" style="141" customWidth="1"/>
    <col min="6411" max="6412" width="10.5703125" style="141" customWidth="1"/>
    <col min="6413" max="6413" width="14.42578125" style="141" customWidth="1"/>
    <col min="6414" max="6414" width="14.85546875" style="141" customWidth="1"/>
    <col min="6415" max="6429" width="9.140625" style="141"/>
    <col min="6430" max="6430" width="0" style="141" hidden="1" customWidth="1"/>
    <col min="6431" max="6433" width="9.140625" style="141"/>
    <col min="6434" max="6434" width="0" style="141" hidden="1" customWidth="1"/>
    <col min="6435" max="6444" width="9.140625" style="141"/>
    <col min="6445" max="6445" width="9" style="141" customWidth="1"/>
    <col min="6446" max="6452" width="9.140625" style="141"/>
    <col min="6453" max="6453" width="9.140625" style="141" customWidth="1"/>
    <col min="6454" max="6454" width="9.140625" style="141"/>
    <col min="6455" max="6455" width="9.140625" style="141" customWidth="1"/>
    <col min="6456" max="6462" width="9.140625" style="141"/>
    <col min="6463" max="6463" width="0" style="141" hidden="1" customWidth="1"/>
    <col min="6464" max="6532" width="9.140625" style="141"/>
    <col min="6533" max="6533" width="0" style="141" hidden="1" customWidth="1"/>
    <col min="6534" max="6548" width="9.140625" style="141"/>
    <col min="6549" max="6549" width="21.42578125" style="141" customWidth="1"/>
    <col min="6550" max="6555" width="9.140625" style="141"/>
    <col min="6556" max="6556" width="22" style="141" customWidth="1"/>
    <col min="6557" max="6562" width="9.140625" style="141"/>
    <col min="6563" max="6563" width="22.5703125" style="141" customWidth="1"/>
    <col min="6564" max="6656" width="9.140625" style="141"/>
    <col min="6657" max="6657" width="0.28515625" style="141" customWidth="1"/>
    <col min="6658" max="6658" width="34.7109375" style="141" customWidth="1"/>
    <col min="6659" max="6660" width="10.85546875" style="141" customWidth="1"/>
    <col min="6661" max="6662" width="11.140625" style="141" customWidth="1"/>
    <col min="6663" max="6663" width="11.5703125" style="141" customWidth="1"/>
    <col min="6664" max="6664" width="10.85546875" style="141" customWidth="1"/>
    <col min="6665" max="6666" width="13.140625" style="141" customWidth="1"/>
    <col min="6667" max="6668" width="10.5703125" style="141" customWidth="1"/>
    <col min="6669" max="6669" width="14.42578125" style="141" customWidth="1"/>
    <col min="6670" max="6670" width="14.85546875" style="141" customWidth="1"/>
    <col min="6671" max="6685" width="9.140625" style="141"/>
    <col min="6686" max="6686" width="0" style="141" hidden="1" customWidth="1"/>
    <col min="6687" max="6689" width="9.140625" style="141"/>
    <col min="6690" max="6690" width="0" style="141" hidden="1" customWidth="1"/>
    <col min="6691" max="6700" width="9.140625" style="141"/>
    <col min="6701" max="6701" width="9" style="141" customWidth="1"/>
    <col min="6702" max="6708" width="9.140625" style="141"/>
    <col min="6709" max="6709" width="9.140625" style="141" customWidth="1"/>
    <col min="6710" max="6710" width="9.140625" style="141"/>
    <col min="6711" max="6711" width="9.140625" style="141" customWidth="1"/>
    <col min="6712" max="6718" width="9.140625" style="141"/>
    <col min="6719" max="6719" width="0" style="141" hidden="1" customWidth="1"/>
    <col min="6720" max="6788" width="9.140625" style="141"/>
    <col min="6789" max="6789" width="0" style="141" hidden="1" customWidth="1"/>
    <col min="6790" max="6804" width="9.140625" style="141"/>
    <col min="6805" max="6805" width="21.42578125" style="141" customWidth="1"/>
    <col min="6806" max="6811" width="9.140625" style="141"/>
    <col min="6812" max="6812" width="22" style="141" customWidth="1"/>
    <col min="6813" max="6818" width="9.140625" style="141"/>
    <col min="6819" max="6819" width="22.5703125" style="141" customWidth="1"/>
    <col min="6820" max="6912" width="9.140625" style="141"/>
    <col min="6913" max="6913" width="0.28515625" style="141" customWidth="1"/>
    <col min="6914" max="6914" width="34.7109375" style="141" customWidth="1"/>
    <col min="6915" max="6916" width="10.85546875" style="141" customWidth="1"/>
    <col min="6917" max="6918" width="11.140625" style="141" customWidth="1"/>
    <col min="6919" max="6919" width="11.5703125" style="141" customWidth="1"/>
    <col min="6920" max="6920" width="10.85546875" style="141" customWidth="1"/>
    <col min="6921" max="6922" width="13.140625" style="141" customWidth="1"/>
    <col min="6923" max="6924" width="10.5703125" style="141" customWidth="1"/>
    <col min="6925" max="6925" width="14.42578125" style="141" customWidth="1"/>
    <col min="6926" max="6926" width="14.85546875" style="141" customWidth="1"/>
    <col min="6927" max="6941" width="9.140625" style="141"/>
    <col min="6942" max="6942" width="0" style="141" hidden="1" customWidth="1"/>
    <col min="6943" max="6945" width="9.140625" style="141"/>
    <col min="6946" max="6946" width="0" style="141" hidden="1" customWidth="1"/>
    <col min="6947" max="6956" width="9.140625" style="141"/>
    <col min="6957" max="6957" width="9" style="141" customWidth="1"/>
    <col min="6958" max="6964" width="9.140625" style="141"/>
    <col min="6965" max="6965" width="9.140625" style="141" customWidth="1"/>
    <col min="6966" max="6966" width="9.140625" style="141"/>
    <col min="6967" max="6967" width="9.140625" style="141" customWidth="1"/>
    <col min="6968" max="6974" width="9.140625" style="141"/>
    <col min="6975" max="6975" width="0" style="141" hidden="1" customWidth="1"/>
    <col min="6976" max="7044" width="9.140625" style="141"/>
    <col min="7045" max="7045" width="0" style="141" hidden="1" customWidth="1"/>
    <col min="7046" max="7060" width="9.140625" style="141"/>
    <col min="7061" max="7061" width="21.42578125" style="141" customWidth="1"/>
    <col min="7062" max="7067" width="9.140625" style="141"/>
    <col min="7068" max="7068" width="22" style="141" customWidth="1"/>
    <col min="7069" max="7074" width="9.140625" style="141"/>
    <col min="7075" max="7075" width="22.5703125" style="141" customWidth="1"/>
    <col min="7076" max="7168" width="9.140625" style="141"/>
    <col min="7169" max="7169" width="0.28515625" style="141" customWidth="1"/>
    <col min="7170" max="7170" width="34.7109375" style="141" customWidth="1"/>
    <col min="7171" max="7172" width="10.85546875" style="141" customWidth="1"/>
    <col min="7173" max="7174" width="11.140625" style="141" customWidth="1"/>
    <col min="7175" max="7175" width="11.5703125" style="141" customWidth="1"/>
    <col min="7176" max="7176" width="10.85546875" style="141" customWidth="1"/>
    <col min="7177" max="7178" width="13.140625" style="141" customWidth="1"/>
    <col min="7179" max="7180" width="10.5703125" style="141" customWidth="1"/>
    <col min="7181" max="7181" width="14.42578125" style="141" customWidth="1"/>
    <col min="7182" max="7182" width="14.85546875" style="141" customWidth="1"/>
    <col min="7183" max="7197" width="9.140625" style="141"/>
    <col min="7198" max="7198" width="0" style="141" hidden="1" customWidth="1"/>
    <col min="7199" max="7201" width="9.140625" style="141"/>
    <col min="7202" max="7202" width="0" style="141" hidden="1" customWidth="1"/>
    <col min="7203" max="7212" width="9.140625" style="141"/>
    <col min="7213" max="7213" width="9" style="141" customWidth="1"/>
    <col min="7214" max="7220" width="9.140625" style="141"/>
    <col min="7221" max="7221" width="9.140625" style="141" customWidth="1"/>
    <col min="7222" max="7222" width="9.140625" style="141"/>
    <col min="7223" max="7223" width="9.140625" style="141" customWidth="1"/>
    <col min="7224" max="7230" width="9.140625" style="141"/>
    <col min="7231" max="7231" width="0" style="141" hidden="1" customWidth="1"/>
    <col min="7232" max="7300" width="9.140625" style="141"/>
    <col min="7301" max="7301" width="0" style="141" hidden="1" customWidth="1"/>
    <col min="7302" max="7316" width="9.140625" style="141"/>
    <col min="7317" max="7317" width="21.42578125" style="141" customWidth="1"/>
    <col min="7318" max="7323" width="9.140625" style="141"/>
    <col min="7324" max="7324" width="22" style="141" customWidth="1"/>
    <col min="7325" max="7330" width="9.140625" style="141"/>
    <col min="7331" max="7331" width="22.5703125" style="141" customWidth="1"/>
    <col min="7332" max="7424" width="9.140625" style="141"/>
    <col min="7425" max="7425" width="0.28515625" style="141" customWidth="1"/>
    <col min="7426" max="7426" width="34.7109375" style="141" customWidth="1"/>
    <col min="7427" max="7428" width="10.85546875" style="141" customWidth="1"/>
    <col min="7429" max="7430" width="11.140625" style="141" customWidth="1"/>
    <col min="7431" max="7431" width="11.5703125" style="141" customWidth="1"/>
    <col min="7432" max="7432" width="10.85546875" style="141" customWidth="1"/>
    <col min="7433" max="7434" width="13.140625" style="141" customWidth="1"/>
    <col min="7435" max="7436" width="10.5703125" style="141" customWidth="1"/>
    <col min="7437" max="7437" width="14.42578125" style="141" customWidth="1"/>
    <col min="7438" max="7438" width="14.85546875" style="141" customWidth="1"/>
    <col min="7439" max="7453" width="9.140625" style="141"/>
    <col min="7454" max="7454" width="0" style="141" hidden="1" customWidth="1"/>
    <col min="7455" max="7457" width="9.140625" style="141"/>
    <col min="7458" max="7458" width="0" style="141" hidden="1" customWidth="1"/>
    <col min="7459" max="7468" width="9.140625" style="141"/>
    <col min="7469" max="7469" width="9" style="141" customWidth="1"/>
    <col min="7470" max="7476" width="9.140625" style="141"/>
    <col min="7477" max="7477" width="9.140625" style="141" customWidth="1"/>
    <col min="7478" max="7478" width="9.140625" style="141"/>
    <col min="7479" max="7479" width="9.140625" style="141" customWidth="1"/>
    <col min="7480" max="7486" width="9.140625" style="141"/>
    <col min="7487" max="7487" width="0" style="141" hidden="1" customWidth="1"/>
    <col min="7488" max="7556" width="9.140625" style="141"/>
    <col min="7557" max="7557" width="0" style="141" hidden="1" customWidth="1"/>
    <col min="7558" max="7572" width="9.140625" style="141"/>
    <col min="7573" max="7573" width="21.42578125" style="141" customWidth="1"/>
    <col min="7574" max="7579" width="9.140625" style="141"/>
    <col min="7580" max="7580" width="22" style="141" customWidth="1"/>
    <col min="7581" max="7586" width="9.140625" style="141"/>
    <col min="7587" max="7587" width="22.5703125" style="141" customWidth="1"/>
    <col min="7588" max="7680" width="9.140625" style="141"/>
    <col min="7681" max="7681" width="0.28515625" style="141" customWidth="1"/>
    <col min="7682" max="7682" width="34.7109375" style="141" customWidth="1"/>
    <col min="7683" max="7684" width="10.85546875" style="141" customWidth="1"/>
    <col min="7685" max="7686" width="11.140625" style="141" customWidth="1"/>
    <col min="7687" max="7687" width="11.5703125" style="141" customWidth="1"/>
    <col min="7688" max="7688" width="10.85546875" style="141" customWidth="1"/>
    <col min="7689" max="7690" width="13.140625" style="141" customWidth="1"/>
    <col min="7691" max="7692" width="10.5703125" style="141" customWidth="1"/>
    <col min="7693" max="7693" width="14.42578125" style="141" customWidth="1"/>
    <col min="7694" max="7694" width="14.85546875" style="141" customWidth="1"/>
    <col min="7695" max="7709" width="9.140625" style="141"/>
    <col min="7710" max="7710" width="0" style="141" hidden="1" customWidth="1"/>
    <col min="7711" max="7713" width="9.140625" style="141"/>
    <col min="7714" max="7714" width="0" style="141" hidden="1" customWidth="1"/>
    <col min="7715" max="7724" width="9.140625" style="141"/>
    <col min="7725" max="7725" width="9" style="141" customWidth="1"/>
    <col min="7726" max="7732" width="9.140625" style="141"/>
    <col min="7733" max="7733" width="9.140625" style="141" customWidth="1"/>
    <col min="7734" max="7734" width="9.140625" style="141"/>
    <col min="7735" max="7735" width="9.140625" style="141" customWidth="1"/>
    <col min="7736" max="7742" width="9.140625" style="141"/>
    <col min="7743" max="7743" width="0" style="141" hidden="1" customWidth="1"/>
    <col min="7744" max="7812" width="9.140625" style="141"/>
    <col min="7813" max="7813" width="0" style="141" hidden="1" customWidth="1"/>
    <col min="7814" max="7828" width="9.140625" style="141"/>
    <col min="7829" max="7829" width="21.42578125" style="141" customWidth="1"/>
    <col min="7830" max="7835" width="9.140625" style="141"/>
    <col min="7836" max="7836" width="22" style="141" customWidth="1"/>
    <col min="7837" max="7842" width="9.140625" style="141"/>
    <col min="7843" max="7843" width="22.5703125" style="141" customWidth="1"/>
    <col min="7844" max="7936" width="9.140625" style="141"/>
    <col min="7937" max="7937" width="0.28515625" style="141" customWidth="1"/>
    <col min="7938" max="7938" width="34.7109375" style="141" customWidth="1"/>
    <col min="7939" max="7940" width="10.85546875" style="141" customWidth="1"/>
    <col min="7941" max="7942" width="11.140625" style="141" customWidth="1"/>
    <col min="7943" max="7943" width="11.5703125" style="141" customWidth="1"/>
    <col min="7944" max="7944" width="10.85546875" style="141" customWidth="1"/>
    <col min="7945" max="7946" width="13.140625" style="141" customWidth="1"/>
    <col min="7947" max="7948" width="10.5703125" style="141" customWidth="1"/>
    <col min="7949" max="7949" width="14.42578125" style="141" customWidth="1"/>
    <col min="7950" max="7950" width="14.85546875" style="141" customWidth="1"/>
    <col min="7951" max="7965" width="9.140625" style="141"/>
    <col min="7966" max="7966" width="0" style="141" hidden="1" customWidth="1"/>
    <col min="7967" max="7969" width="9.140625" style="141"/>
    <col min="7970" max="7970" width="0" style="141" hidden="1" customWidth="1"/>
    <col min="7971" max="7980" width="9.140625" style="141"/>
    <col min="7981" max="7981" width="9" style="141" customWidth="1"/>
    <col min="7982" max="7988" width="9.140625" style="141"/>
    <col min="7989" max="7989" width="9.140625" style="141" customWidth="1"/>
    <col min="7990" max="7990" width="9.140625" style="141"/>
    <col min="7991" max="7991" width="9.140625" style="141" customWidth="1"/>
    <col min="7992" max="7998" width="9.140625" style="141"/>
    <col min="7999" max="7999" width="0" style="141" hidden="1" customWidth="1"/>
    <col min="8000" max="8068" width="9.140625" style="141"/>
    <col min="8069" max="8069" width="0" style="141" hidden="1" customWidth="1"/>
    <col min="8070" max="8084" width="9.140625" style="141"/>
    <col min="8085" max="8085" width="21.42578125" style="141" customWidth="1"/>
    <col min="8086" max="8091" width="9.140625" style="141"/>
    <col min="8092" max="8092" width="22" style="141" customWidth="1"/>
    <col min="8093" max="8098" width="9.140625" style="141"/>
    <col min="8099" max="8099" width="22.5703125" style="141" customWidth="1"/>
    <col min="8100" max="8192" width="9.140625" style="141"/>
    <col min="8193" max="8193" width="0.28515625" style="141" customWidth="1"/>
    <col min="8194" max="8194" width="34.7109375" style="141" customWidth="1"/>
    <col min="8195" max="8196" width="10.85546875" style="141" customWidth="1"/>
    <col min="8197" max="8198" width="11.140625" style="141" customWidth="1"/>
    <col min="8199" max="8199" width="11.5703125" style="141" customWidth="1"/>
    <col min="8200" max="8200" width="10.85546875" style="141" customWidth="1"/>
    <col min="8201" max="8202" width="13.140625" style="141" customWidth="1"/>
    <col min="8203" max="8204" width="10.5703125" style="141" customWidth="1"/>
    <col min="8205" max="8205" width="14.42578125" style="141" customWidth="1"/>
    <col min="8206" max="8206" width="14.85546875" style="141" customWidth="1"/>
    <col min="8207" max="8221" width="9.140625" style="141"/>
    <col min="8222" max="8222" width="0" style="141" hidden="1" customWidth="1"/>
    <col min="8223" max="8225" width="9.140625" style="141"/>
    <col min="8226" max="8226" width="0" style="141" hidden="1" customWidth="1"/>
    <col min="8227" max="8236" width="9.140625" style="141"/>
    <col min="8237" max="8237" width="9" style="141" customWidth="1"/>
    <col min="8238" max="8244" width="9.140625" style="141"/>
    <col min="8245" max="8245" width="9.140625" style="141" customWidth="1"/>
    <col min="8246" max="8246" width="9.140625" style="141"/>
    <col min="8247" max="8247" width="9.140625" style="141" customWidth="1"/>
    <col min="8248" max="8254" width="9.140625" style="141"/>
    <col min="8255" max="8255" width="0" style="141" hidden="1" customWidth="1"/>
    <col min="8256" max="8324" width="9.140625" style="141"/>
    <col min="8325" max="8325" width="0" style="141" hidden="1" customWidth="1"/>
    <col min="8326" max="8340" width="9.140625" style="141"/>
    <col min="8341" max="8341" width="21.42578125" style="141" customWidth="1"/>
    <col min="8342" max="8347" width="9.140625" style="141"/>
    <col min="8348" max="8348" width="22" style="141" customWidth="1"/>
    <col min="8349" max="8354" width="9.140625" style="141"/>
    <col min="8355" max="8355" width="22.5703125" style="141" customWidth="1"/>
    <col min="8356" max="8448" width="9.140625" style="141"/>
    <col min="8449" max="8449" width="0.28515625" style="141" customWidth="1"/>
    <col min="8450" max="8450" width="34.7109375" style="141" customWidth="1"/>
    <col min="8451" max="8452" width="10.85546875" style="141" customWidth="1"/>
    <col min="8453" max="8454" width="11.140625" style="141" customWidth="1"/>
    <col min="8455" max="8455" width="11.5703125" style="141" customWidth="1"/>
    <col min="8456" max="8456" width="10.85546875" style="141" customWidth="1"/>
    <col min="8457" max="8458" width="13.140625" style="141" customWidth="1"/>
    <col min="8459" max="8460" width="10.5703125" style="141" customWidth="1"/>
    <col min="8461" max="8461" width="14.42578125" style="141" customWidth="1"/>
    <col min="8462" max="8462" width="14.85546875" style="141" customWidth="1"/>
    <col min="8463" max="8477" width="9.140625" style="141"/>
    <col min="8478" max="8478" width="0" style="141" hidden="1" customWidth="1"/>
    <col min="8479" max="8481" width="9.140625" style="141"/>
    <col min="8482" max="8482" width="0" style="141" hidden="1" customWidth="1"/>
    <col min="8483" max="8492" width="9.140625" style="141"/>
    <col min="8493" max="8493" width="9" style="141" customWidth="1"/>
    <col min="8494" max="8500" width="9.140625" style="141"/>
    <col min="8501" max="8501" width="9.140625" style="141" customWidth="1"/>
    <col min="8502" max="8502" width="9.140625" style="141"/>
    <col min="8503" max="8503" width="9.140625" style="141" customWidth="1"/>
    <col min="8504" max="8510" width="9.140625" style="141"/>
    <col min="8511" max="8511" width="0" style="141" hidden="1" customWidth="1"/>
    <col min="8512" max="8580" width="9.140625" style="141"/>
    <col min="8581" max="8581" width="0" style="141" hidden="1" customWidth="1"/>
    <col min="8582" max="8596" width="9.140625" style="141"/>
    <col min="8597" max="8597" width="21.42578125" style="141" customWidth="1"/>
    <col min="8598" max="8603" width="9.140625" style="141"/>
    <col min="8604" max="8604" width="22" style="141" customWidth="1"/>
    <col min="8605" max="8610" width="9.140625" style="141"/>
    <col min="8611" max="8611" width="22.5703125" style="141" customWidth="1"/>
    <col min="8612" max="8704" width="9.140625" style="141"/>
    <col min="8705" max="8705" width="0.28515625" style="141" customWidth="1"/>
    <col min="8706" max="8706" width="34.7109375" style="141" customWidth="1"/>
    <col min="8707" max="8708" width="10.85546875" style="141" customWidth="1"/>
    <col min="8709" max="8710" width="11.140625" style="141" customWidth="1"/>
    <col min="8711" max="8711" width="11.5703125" style="141" customWidth="1"/>
    <col min="8712" max="8712" width="10.85546875" style="141" customWidth="1"/>
    <col min="8713" max="8714" width="13.140625" style="141" customWidth="1"/>
    <col min="8715" max="8716" width="10.5703125" style="141" customWidth="1"/>
    <col min="8717" max="8717" width="14.42578125" style="141" customWidth="1"/>
    <col min="8718" max="8718" width="14.85546875" style="141" customWidth="1"/>
    <col min="8719" max="8733" width="9.140625" style="141"/>
    <col min="8734" max="8734" width="0" style="141" hidden="1" customWidth="1"/>
    <col min="8735" max="8737" width="9.140625" style="141"/>
    <col min="8738" max="8738" width="0" style="141" hidden="1" customWidth="1"/>
    <col min="8739" max="8748" width="9.140625" style="141"/>
    <col min="8749" max="8749" width="9" style="141" customWidth="1"/>
    <col min="8750" max="8756" width="9.140625" style="141"/>
    <col min="8757" max="8757" width="9.140625" style="141" customWidth="1"/>
    <col min="8758" max="8758" width="9.140625" style="141"/>
    <col min="8759" max="8759" width="9.140625" style="141" customWidth="1"/>
    <col min="8760" max="8766" width="9.140625" style="141"/>
    <col min="8767" max="8767" width="0" style="141" hidden="1" customWidth="1"/>
    <col min="8768" max="8836" width="9.140625" style="141"/>
    <col min="8837" max="8837" width="0" style="141" hidden="1" customWidth="1"/>
    <col min="8838" max="8852" width="9.140625" style="141"/>
    <col min="8853" max="8853" width="21.42578125" style="141" customWidth="1"/>
    <col min="8854" max="8859" width="9.140625" style="141"/>
    <col min="8860" max="8860" width="22" style="141" customWidth="1"/>
    <col min="8861" max="8866" width="9.140625" style="141"/>
    <col min="8867" max="8867" width="22.5703125" style="141" customWidth="1"/>
    <col min="8868" max="8960" width="9.140625" style="141"/>
    <col min="8961" max="8961" width="0.28515625" style="141" customWidth="1"/>
    <col min="8962" max="8962" width="34.7109375" style="141" customWidth="1"/>
    <col min="8963" max="8964" width="10.85546875" style="141" customWidth="1"/>
    <col min="8965" max="8966" width="11.140625" style="141" customWidth="1"/>
    <col min="8967" max="8967" width="11.5703125" style="141" customWidth="1"/>
    <col min="8968" max="8968" width="10.85546875" style="141" customWidth="1"/>
    <col min="8969" max="8970" width="13.140625" style="141" customWidth="1"/>
    <col min="8971" max="8972" width="10.5703125" style="141" customWidth="1"/>
    <col min="8973" max="8973" width="14.42578125" style="141" customWidth="1"/>
    <col min="8974" max="8974" width="14.85546875" style="141" customWidth="1"/>
    <col min="8975" max="8989" width="9.140625" style="141"/>
    <col min="8990" max="8990" width="0" style="141" hidden="1" customWidth="1"/>
    <col min="8991" max="8993" width="9.140625" style="141"/>
    <col min="8994" max="8994" width="0" style="141" hidden="1" customWidth="1"/>
    <col min="8995" max="9004" width="9.140625" style="141"/>
    <col min="9005" max="9005" width="9" style="141" customWidth="1"/>
    <col min="9006" max="9012" width="9.140625" style="141"/>
    <col min="9013" max="9013" width="9.140625" style="141" customWidth="1"/>
    <col min="9014" max="9014" width="9.140625" style="141"/>
    <col min="9015" max="9015" width="9.140625" style="141" customWidth="1"/>
    <col min="9016" max="9022" width="9.140625" style="141"/>
    <col min="9023" max="9023" width="0" style="141" hidden="1" customWidth="1"/>
    <col min="9024" max="9092" width="9.140625" style="141"/>
    <col min="9093" max="9093" width="0" style="141" hidden="1" customWidth="1"/>
    <col min="9094" max="9108" width="9.140625" style="141"/>
    <col min="9109" max="9109" width="21.42578125" style="141" customWidth="1"/>
    <col min="9110" max="9115" width="9.140625" style="141"/>
    <col min="9116" max="9116" width="22" style="141" customWidth="1"/>
    <col min="9117" max="9122" width="9.140625" style="141"/>
    <col min="9123" max="9123" width="22.5703125" style="141" customWidth="1"/>
    <col min="9124" max="9216" width="9.140625" style="141"/>
    <col min="9217" max="9217" width="0.28515625" style="141" customWidth="1"/>
    <col min="9218" max="9218" width="34.7109375" style="141" customWidth="1"/>
    <col min="9219" max="9220" width="10.85546875" style="141" customWidth="1"/>
    <col min="9221" max="9222" width="11.140625" style="141" customWidth="1"/>
    <col min="9223" max="9223" width="11.5703125" style="141" customWidth="1"/>
    <col min="9224" max="9224" width="10.85546875" style="141" customWidth="1"/>
    <col min="9225" max="9226" width="13.140625" style="141" customWidth="1"/>
    <col min="9227" max="9228" width="10.5703125" style="141" customWidth="1"/>
    <col min="9229" max="9229" width="14.42578125" style="141" customWidth="1"/>
    <col min="9230" max="9230" width="14.85546875" style="141" customWidth="1"/>
    <col min="9231" max="9245" width="9.140625" style="141"/>
    <col min="9246" max="9246" width="0" style="141" hidden="1" customWidth="1"/>
    <col min="9247" max="9249" width="9.140625" style="141"/>
    <col min="9250" max="9250" width="0" style="141" hidden="1" customWidth="1"/>
    <col min="9251" max="9260" width="9.140625" style="141"/>
    <col min="9261" max="9261" width="9" style="141" customWidth="1"/>
    <col min="9262" max="9268" width="9.140625" style="141"/>
    <col min="9269" max="9269" width="9.140625" style="141" customWidth="1"/>
    <col min="9270" max="9270" width="9.140625" style="141"/>
    <col min="9271" max="9271" width="9.140625" style="141" customWidth="1"/>
    <col min="9272" max="9278" width="9.140625" style="141"/>
    <col min="9279" max="9279" width="0" style="141" hidden="1" customWidth="1"/>
    <col min="9280" max="9348" width="9.140625" style="141"/>
    <col min="9349" max="9349" width="0" style="141" hidden="1" customWidth="1"/>
    <col min="9350" max="9364" width="9.140625" style="141"/>
    <col min="9365" max="9365" width="21.42578125" style="141" customWidth="1"/>
    <col min="9366" max="9371" width="9.140625" style="141"/>
    <col min="9372" max="9372" width="22" style="141" customWidth="1"/>
    <col min="9373" max="9378" width="9.140625" style="141"/>
    <col min="9379" max="9379" width="22.5703125" style="141" customWidth="1"/>
    <col min="9380" max="9472" width="9.140625" style="141"/>
    <col min="9473" max="9473" width="0.28515625" style="141" customWidth="1"/>
    <col min="9474" max="9474" width="34.7109375" style="141" customWidth="1"/>
    <col min="9475" max="9476" width="10.85546875" style="141" customWidth="1"/>
    <col min="9477" max="9478" width="11.140625" style="141" customWidth="1"/>
    <col min="9479" max="9479" width="11.5703125" style="141" customWidth="1"/>
    <col min="9480" max="9480" width="10.85546875" style="141" customWidth="1"/>
    <col min="9481" max="9482" width="13.140625" style="141" customWidth="1"/>
    <col min="9483" max="9484" width="10.5703125" style="141" customWidth="1"/>
    <col min="9485" max="9485" width="14.42578125" style="141" customWidth="1"/>
    <col min="9486" max="9486" width="14.85546875" style="141" customWidth="1"/>
    <col min="9487" max="9501" width="9.140625" style="141"/>
    <col min="9502" max="9502" width="0" style="141" hidden="1" customWidth="1"/>
    <col min="9503" max="9505" width="9.140625" style="141"/>
    <col min="9506" max="9506" width="0" style="141" hidden="1" customWidth="1"/>
    <col min="9507" max="9516" width="9.140625" style="141"/>
    <col min="9517" max="9517" width="9" style="141" customWidth="1"/>
    <col min="9518" max="9524" width="9.140625" style="141"/>
    <col min="9525" max="9525" width="9.140625" style="141" customWidth="1"/>
    <col min="9526" max="9526" width="9.140625" style="141"/>
    <col min="9527" max="9527" width="9.140625" style="141" customWidth="1"/>
    <col min="9528" max="9534" width="9.140625" style="141"/>
    <col min="9535" max="9535" width="0" style="141" hidden="1" customWidth="1"/>
    <col min="9536" max="9604" width="9.140625" style="141"/>
    <col min="9605" max="9605" width="0" style="141" hidden="1" customWidth="1"/>
    <col min="9606" max="9620" width="9.140625" style="141"/>
    <col min="9621" max="9621" width="21.42578125" style="141" customWidth="1"/>
    <col min="9622" max="9627" width="9.140625" style="141"/>
    <col min="9628" max="9628" width="22" style="141" customWidth="1"/>
    <col min="9629" max="9634" width="9.140625" style="141"/>
    <col min="9635" max="9635" width="22.5703125" style="141" customWidth="1"/>
    <col min="9636" max="9728" width="9.140625" style="141"/>
    <col min="9729" max="9729" width="0.28515625" style="141" customWidth="1"/>
    <col min="9730" max="9730" width="34.7109375" style="141" customWidth="1"/>
    <col min="9731" max="9732" width="10.85546875" style="141" customWidth="1"/>
    <col min="9733" max="9734" width="11.140625" style="141" customWidth="1"/>
    <col min="9735" max="9735" width="11.5703125" style="141" customWidth="1"/>
    <col min="9736" max="9736" width="10.85546875" style="141" customWidth="1"/>
    <col min="9737" max="9738" width="13.140625" style="141" customWidth="1"/>
    <col min="9739" max="9740" width="10.5703125" style="141" customWidth="1"/>
    <col min="9741" max="9741" width="14.42578125" style="141" customWidth="1"/>
    <col min="9742" max="9742" width="14.85546875" style="141" customWidth="1"/>
    <col min="9743" max="9757" width="9.140625" style="141"/>
    <col min="9758" max="9758" width="0" style="141" hidden="1" customWidth="1"/>
    <col min="9759" max="9761" width="9.140625" style="141"/>
    <col min="9762" max="9762" width="0" style="141" hidden="1" customWidth="1"/>
    <col min="9763" max="9772" width="9.140625" style="141"/>
    <col min="9773" max="9773" width="9" style="141" customWidth="1"/>
    <col min="9774" max="9780" width="9.140625" style="141"/>
    <col min="9781" max="9781" width="9.140625" style="141" customWidth="1"/>
    <col min="9782" max="9782" width="9.140625" style="141"/>
    <col min="9783" max="9783" width="9.140625" style="141" customWidth="1"/>
    <col min="9784" max="9790" width="9.140625" style="141"/>
    <col min="9791" max="9791" width="0" style="141" hidden="1" customWidth="1"/>
    <col min="9792" max="9860" width="9.140625" style="141"/>
    <col min="9861" max="9861" width="0" style="141" hidden="1" customWidth="1"/>
    <col min="9862" max="9876" width="9.140625" style="141"/>
    <col min="9877" max="9877" width="21.42578125" style="141" customWidth="1"/>
    <col min="9878" max="9883" width="9.140625" style="141"/>
    <col min="9884" max="9884" width="22" style="141" customWidth="1"/>
    <col min="9885" max="9890" width="9.140625" style="141"/>
    <col min="9891" max="9891" width="22.5703125" style="141" customWidth="1"/>
    <col min="9892" max="9984" width="9.140625" style="141"/>
    <col min="9985" max="9985" width="0.28515625" style="141" customWidth="1"/>
    <col min="9986" max="9986" width="34.7109375" style="141" customWidth="1"/>
    <col min="9987" max="9988" width="10.85546875" style="141" customWidth="1"/>
    <col min="9989" max="9990" width="11.140625" style="141" customWidth="1"/>
    <col min="9991" max="9991" width="11.5703125" style="141" customWidth="1"/>
    <col min="9992" max="9992" width="10.85546875" style="141" customWidth="1"/>
    <col min="9993" max="9994" width="13.140625" style="141" customWidth="1"/>
    <col min="9995" max="9996" width="10.5703125" style="141" customWidth="1"/>
    <col min="9997" max="9997" width="14.42578125" style="141" customWidth="1"/>
    <col min="9998" max="9998" width="14.85546875" style="141" customWidth="1"/>
    <col min="9999" max="10013" width="9.140625" style="141"/>
    <col min="10014" max="10014" width="0" style="141" hidden="1" customWidth="1"/>
    <col min="10015" max="10017" width="9.140625" style="141"/>
    <col min="10018" max="10018" width="0" style="141" hidden="1" customWidth="1"/>
    <col min="10019" max="10028" width="9.140625" style="141"/>
    <col min="10029" max="10029" width="9" style="141" customWidth="1"/>
    <col min="10030" max="10036" width="9.140625" style="141"/>
    <col min="10037" max="10037" width="9.140625" style="141" customWidth="1"/>
    <col min="10038" max="10038" width="9.140625" style="141"/>
    <col min="10039" max="10039" width="9.140625" style="141" customWidth="1"/>
    <col min="10040" max="10046" width="9.140625" style="141"/>
    <col min="10047" max="10047" width="0" style="141" hidden="1" customWidth="1"/>
    <col min="10048" max="10116" width="9.140625" style="141"/>
    <col min="10117" max="10117" width="0" style="141" hidden="1" customWidth="1"/>
    <col min="10118" max="10132" width="9.140625" style="141"/>
    <col min="10133" max="10133" width="21.42578125" style="141" customWidth="1"/>
    <col min="10134" max="10139" width="9.140625" style="141"/>
    <col min="10140" max="10140" width="22" style="141" customWidth="1"/>
    <col min="10141" max="10146" width="9.140625" style="141"/>
    <col min="10147" max="10147" width="22.5703125" style="141" customWidth="1"/>
    <col min="10148" max="10240" width="9.140625" style="141"/>
    <col min="10241" max="10241" width="0.28515625" style="141" customWidth="1"/>
    <col min="10242" max="10242" width="34.7109375" style="141" customWidth="1"/>
    <col min="10243" max="10244" width="10.85546875" style="141" customWidth="1"/>
    <col min="10245" max="10246" width="11.140625" style="141" customWidth="1"/>
    <col min="10247" max="10247" width="11.5703125" style="141" customWidth="1"/>
    <col min="10248" max="10248" width="10.85546875" style="141" customWidth="1"/>
    <col min="10249" max="10250" width="13.140625" style="141" customWidth="1"/>
    <col min="10251" max="10252" width="10.5703125" style="141" customWidth="1"/>
    <col min="10253" max="10253" width="14.42578125" style="141" customWidth="1"/>
    <col min="10254" max="10254" width="14.85546875" style="141" customWidth="1"/>
    <col min="10255" max="10269" width="9.140625" style="141"/>
    <col min="10270" max="10270" width="0" style="141" hidden="1" customWidth="1"/>
    <col min="10271" max="10273" width="9.140625" style="141"/>
    <col min="10274" max="10274" width="0" style="141" hidden="1" customWidth="1"/>
    <col min="10275" max="10284" width="9.140625" style="141"/>
    <col min="10285" max="10285" width="9" style="141" customWidth="1"/>
    <col min="10286" max="10292" width="9.140625" style="141"/>
    <col min="10293" max="10293" width="9.140625" style="141" customWidth="1"/>
    <col min="10294" max="10294" width="9.140625" style="141"/>
    <col min="10295" max="10295" width="9.140625" style="141" customWidth="1"/>
    <col min="10296" max="10302" width="9.140625" style="141"/>
    <col min="10303" max="10303" width="0" style="141" hidden="1" customWidth="1"/>
    <col min="10304" max="10372" width="9.140625" style="141"/>
    <col min="10373" max="10373" width="0" style="141" hidden="1" customWidth="1"/>
    <col min="10374" max="10388" width="9.140625" style="141"/>
    <col min="10389" max="10389" width="21.42578125" style="141" customWidth="1"/>
    <col min="10390" max="10395" width="9.140625" style="141"/>
    <col min="10396" max="10396" width="22" style="141" customWidth="1"/>
    <col min="10397" max="10402" width="9.140625" style="141"/>
    <col min="10403" max="10403" width="22.5703125" style="141" customWidth="1"/>
    <col min="10404" max="10496" width="9.140625" style="141"/>
    <col min="10497" max="10497" width="0.28515625" style="141" customWidth="1"/>
    <col min="10498" max="10498" width="34.7109375" style="141" customWidth="1"/>
    <col min="10499" max="10500" width="10.85546875" style="141" customWidth="1"/>
    <col min="10501" max="10502" width="11.140625" style="141" customWidth="1"/>
    <col min="10503" max="10503" width="11.5703125" style="141" customWidth="1"/>
    <col min="10504" max="10504" width="10.85546875" style="141" customWidth="1"/>
    <col min="10505" max="10506" width="13.140625" style="141" customWidth="1"/>
    <col min="10507" max="10508" width="10.5703125" style="141" customWidth="1"/>
    <col min="10509" max="10509" width="14.42578125" style="141" customWidth="1"/>
    <col min="10510" max="10510" width="14.85546875" style="141" customWidth="1"/>
    <col min="10511" max="10525" width="9.140625" style="141"/>
    <col min="10526" max="10526" width="0" style="141" hidden="1" customWidth="1"/>
    <col min="10527" max="10529" width="9.140625" style="141"/>
    <col min="10530" max="10530" width="0" style="141" hidden="1" customWidth="1"/>
    <col min="10531" max="10540" width="9.140625" style="141"/>
    <col min="10541" max="10541" width="9" style="141" customWidth="1"/>
    <col min="10542" max="10548" width="9.140625" style="141"/>
    <col min="10549" max="10549" width="9.140625" style="141" customWidth="1"/>
    <col min="10550" max="10550" width="9.140625" style="141"/>
    <col min="10551" max="10551" width="9.140625" style="141" customWidth="1"/>
    <col min="10552" max="10558" width="9.140625" style="141"/>
    <col min="10559" max="10559" width="0" style="141" hidden="1" customWidth="1"/>
    <col min="10560" max="10628" width="9.140625" style="141"/>
    <col min="10629" max="10629" width="0" style="141" hidden="1" customWidth="1"/>
    <col min="10630" max="10644" width="9.140625" style="141"/>
    <col min="10645" max="10645" width="21.42578125" style="141" customWidth="1"/>
    <col min="10646" max="10651" width="9.140625" style="141"/>
    <col min="10652" max="10652" width="22" style="141" customWidth="1"/>
    <col min="10653" max="10658" width="9.140625" style="141"/>
    <col min="10659" max="10659" width="22.5703125" style="141" customWidth="1"/>
    <col min="10660" max="10752" width="9.140625" style="141"/>
    <col min="10753" max="10753" width="0.28515625" style="141" customWidth="1"/>
    <col min="10754" max="10754" width="34.7109375" style="141" customWidth="1"/>
    <col min="10755" max="10756" width="10.85546875" style="141" customWidth="1"/>
    <col min="10757" max="10758" width="11.140625" style="141" customWidth="1"/>
    <col min="10759" max="10759" width="11.5703125" style="141" customWidth="1"/>
    <col min="10760" max="10760" width="10.85546875" style="141" customWidth="1"/>
    <col min="10761" max="10762" width="13.140625" style="141" customWidth="1"/>
    <col min="10763" max="10764" width="10.5703125" style="141" customWidth="1"/>
    <col min="10765" max="10765" width="14.42578125" style="141" customWidth="1"/>
    <col min="10766" max="10766" width="14.85546875" style="141" customWidth="1"/>
    <col min="10767" max="10781" width="9.140625" style="141"/>
    <col min="10782" max="10782" width="0" style="141" hidden="1" customWidth="1"/>
    <col min="10783" max="10785" width="9.140625" style="141"/>
    <col min="10786" max="10786" width="0" style="141" hidden="1" customWidth="1"/>
    <col min="10787" max="10796" width="9.140625" style="141"/>
    <col min="10797" max="10797" width="9" style="141" customWidth="1"/>
    <col min="10798" max="10804" width="9.140625" style="141"/>
    <col min="10805" max="10805" width="9.140625" style="141" customWidth="1"/>
    <col min="10806" max="10806" width="9.140625" style="141"/>
    <col min="10807" max="10807" width="9.140625" style="141" customWidth="1"/>
    <col min="10808" max="10814" width="9.140625" style="141"/>
    <col min="10815" max="10815" width="0" style="141" hidden="1" customWidth="1"/>
    <col min="10816" max="10884" width="9.140625" style="141"/>
    <col min="10885" max="10885" width="0" style="141" hidden="1" customWidth="1"/>
    <col min="10886" max="10900" width="9.140625" style="141"/>
    <col min="10901" max="10901" width="21.42578125" style="141" customWidth="1"/>
    <col min="10902" max="10907" width="9.140625" style="141"/>
    <col min="10908" max="10908" width="22" style="141" customWidth="1"/>
    <col min="10909" max="10914" width="9.140625" style="141"/>
    <col min="10915" max="10915" width="22.5703125" style="141" customWidth="1"/>
    <col min="10916" max="11008" width="9.140625" style="141"/>
    <col min="11009" max="11009" width="0.28515625" style="141" customWidth="1"/>
    <col min="11010" max="11010" width="34.7109375" style="141" customWidth="1"/>
    <col min="11011" max="11012" width="10.85546875" style="141" customWidth="1"/>
    <col min="11013" max="11014" width="11.140625" style="141" customWidth="1"/>
    <col min="11015" max="11015" width="11.5703125" style="141" customWidth="1"/>
    <col min="11016" max="11016" width="10.85546875" style="141" customWidth="1"/>
    <col min="11017" max="11018" width="13.140625" style="141" customWidth="1"/>
    <col min="11019" max="11020" width="10.5703125" style="141" customWidth="1"/>
    <col min="11021" max="11021" width="14.42578125" style="141" customWidth="1"/>
    <col min="11022" max="11022" width="14.85546875" style="141" customWidth="1"/>
    <col min="11023" max="11037" width="9.140625" style="141"/>
    <col min="11038" max="11038" width="0" style="141" hidden="1" customWidth="1"/>
    <col min="11039" max="11041" width="9.140625" style="141"/>
    <col min="11042" max="11042" width="0" style="141" hidden="1" customWidth="1"/>
    <col min="11043" max="11052" width="9.140625" style="141"/>
    <col min="11053" max="11053" width="9" style="141" customWidth="1"/>
    <col min="11054" max="11060" width="9.140625" style="141"/>
    <col min="11061" max="11061" width="9.140625" style="141" customWidth="1"/>
    <col min="11062" max="11062" width="9.140625" style="141"/>
    <col min="11063" max="11063" width="9.140625" style="141" customWidth="1"/>
    <col min="11064" max="11070" width="9.140625" style="141"/>
    <col min="11071" max="11071" width="0" style="141" hidden="1" customWidth="1"/>
    <col min="11072" max="11140" width="9.140625" style="141"/>
    <col min="11141" max="11141" width="0" style="141" hidden="1" customWidth="1"/>
    <col min="11142" max="11156" width="9.140625" style="141"/>
    <col min="11157" max="11157" width="21.42578125" style="141" customWidth="1"/>
    <col min="11158" max="11163" width="9.140625" style="141"/>
    <col min="11164" max="11164" width="22" style="141" customWidth="1"/>
    <col min="11165" max="11170" width="9.140625" style="141"/>
    <col min="11171" max="11171" width="22.5703125" style="141" customWidth="1"/>
    <col min="11172" max="11264" width="9.140625" style="141"/>
    <col min="11265" max="11265" width="0.28515625" style="141" customWidth="1"/>
    <col min="11266" max="11266" width="34.7109375" style="141" customWidth="1"/>
    <col min="11267" max="11268" width="10.85546875" style="141" customWidth="1"/>
    <col min="11269" max="11270" width="11.140625" style="141" customWidth="1"/>
    <col min="11271" max="11271" width="11.5703125" style="141" customWidth="1"/>
    <col min="11272" max="11272" width="10.85546875" style="141" customWidth="1"/>
    <col min="11273" max="11274" width="13.140625" style="141" customWidth="1"/>
    <col min="11275" max="11276" width="10.5703125" style="141" customWidth="1"/>
    <col min="11277" max="11277" width="14.42578125" style="141" customWidth="1"/>
    <col min="11278" max="11278" width="14.85546875" style="141" customWidth="1"/>
    <col min="11279" max="11293" width="9.140625" style="141"/>
    <col min="11294" max="11294" width="0" style="141" hidden="1" customWidth="1"/>
    <col min="11295" max="11297" width="9.140625" style="141"/>
    <col min="11298" max="11298" width="0" style="141" hidden="1" customWidth="1"/>
    <col min="11299" max="11308" width="9.140625" style="141"/>
    <col min="11309" max="11309" width="9" style="141" customWidth="1"/>
    <col min="11310" max="11316" width="9.140625" style="141"/>
    <col min="11317" max="11317" width="9.140625" style="141" customWidth="1"/>
    <col min="11318" max="11318" width="9.140625" style="141"/>
    <col min="11319" max="11319" width="9.140625" style="141" customWidth="1"/>
    <col min="11320" max="11326" width="9.140625" style="141"/>
    <col min="11327" max="11327" width="0" style="141" hidden="1" customWidth="1"/>
    <col min="11328" max="11396" width="9.140625" style="141"/>
    <col min="11397" max="11397" width="0" style="141" hidden="1" customWidth="1"/>
    <col min="11398" max="11412" width="9.140625" style="141"/>
    <col min="11413" max="11413" width="21.42578125" style="141" customWidth="1"/>
    <col min="11414" max="11419" width="9.140625" style="141"/>
    <col min="11420" max="11420" width="22" style="141" customWidth="1"/>
    <col min="11421" max="11426" width="9.140625" style="141"/>
    <col min="11427" max="11427" width="22.5703125" style="141" customWidth="1"/>
    <col min="11428" max="11520" width="9.140625" style="141"/>
    <col min="11521" max="11521" width="0.28515625" style="141" customWidth="1"/>
    <col min="11522" max="11522" width="34.7109375" style="141" customWidth="1"/>
    <col min="11523" max="11524" width="10.85546875" style="141" customWidth="1"/>
    <col min="11525" max="11526" width="11.140625" style="141" customWidth="1"/>
    <col min="11527" max="11527" width="11.5703125" style="141" customWidth="1"/>
    <col min="11528" max="11528" width="10.85546875" style="141" customWidth="1"/>
    <col min="11529" max="11530" width="13.140625" style="141" customWidth="1"/>
    <col min="11531" max="11532" width="10.5703125" style="141" customWidth="1"/>
    <col min="11533" max="11533" width="14.42578125" style="141" customWidth="1"/>
    <col min="11534" max="11534" width="14.85546875" style="141" customWidth="1"/>
    <col min="11535" max="11549" width="9.140625" style="141"/>
    <col min="11550" max="11550" width="0" style="141" hidden="1" customWidth="1"/>
    <col min="11551" max="11553" width="9.140625" style="141"/>
    <col min="11554" max="11554" width="0" style="141" hidden="1" customWidth="1"/>
    <col min="11555" max="11564" width="9.140625" style="141"/>
    <col min="11565" max="11565" width="9" style="141" customWidth="1"/>
    <col min="11566" max="11572" width="9.140625" style="141"/>
    <col min="11573" max="11573" width="9.140625" style="141" customWidth="1"/>
    <col min="11574" max="11574" width="9.140625" style="141"/>
    <col min="11575" max="11575" width="9.140625" style="141" customWidth="1"/>
    <col min="11576" max="11582" width="9.140625" style="141"/>
    <col min="11583" max="11583" width="0" style="141" hidden="1" customWidth="1"/>
    <col min="11584" max="11652" width="9.140625" style="141"/>
    <col min="11653" max="11653" width="0" style="141" hidden="1" customWidth="1"/>
    <col min="11654" max="11668" width="9.140625" style="141"/>
    <col min="11669" max="11669" width="21.42578125" style="141" customWidth="1"/>
    <col min="11670" max="11675" width="9.140625" style="141"/>
    <col min="11676" max="11676" width="22" style="141" customWidth="1"/>
    <col min="11677" max="11682" width="9.140625" style="141"/>
    <col min="11683" max="11683" width="22.5703125" style="141" customWidth="1"/>
    <col min="11684" max="11776" width="9.140625" style="141"/>
    <col min="11777" max="11777" width="0.28515625" style="141" customWidth="1"/>
    <col min="11778" max="11778" width="34.7109375" style="141" customWidth="1"/>
    <col min="11779" max="11780" width="10.85546875" style="141" customWidth="1"/>
    <col min="11781" max="11782" width="11.140625" style="141" customWidth="1"/>
    <col min="11783" max="11783" width="11.5703125" style="141" customWidth="1"/>
    <col min="11784" max="11784" width="10.85546875" style="141" customWidth="1"/>
    <col min="11785" max="11786" width="13.140625" style="141" customWidth="1"/>
    <col min="11787" max="11788" width="10.5703125" style="141" customWidth="1"/>
    <col min="11789" max="11789" width="14.42578125" style="141" customWidth="1"/>
    <col min="11790" max="11790" width="14.85546875" style="141" customWidth="1"/>
    <col min="11791" max="11805" width="9.140625" style="141"/>
    <col min="11806" max="11806" width="0" style="141" hidden="1" customWidth="1"/>
    <col min="11807" max="11809" width="9.140625" style="141"/>
    <col min="11810" max="11810" width="0" style="141" hidden="1" customWidth="1"/>
    <col min="11811" max="11820" width="9.140625" style="141"/>
    <col min="11821" max="11821" width="9" style="141" customWidth="1"/>
    <col min="11822" max="11828" width="9.140625" style="141"/>
    <col min="11829" max="11829" width="9.140625" style="141" customWidth="1"/>
    <col min="11830" max="11830" width="9.140625" style="141"/>
    <col min="11831" max="11831" width="9.140625" style="141" customWidth="1"/>
    <col min="11832" max="11838" width="9.140625" style="141"/>
    <col min="11839" max="11839" width="0" style="141" hidden="1" customWidth="1"/>
    <col min="11840" max="11908" width="9.140625" style="141"/>
    <col min="11909" max="11909" width="0" style="141" hidden="1" customWidth="1"/>
    <col min="11910" max="11924" width="9.140625" style="141"/>
    <col min="11925" max="11925" width="21.42578125" style="141" customWidth="1"/>
    <col min="11926" max="11931" width="9.140625" style="141"/>
    <col min="11932" max="11932" width="22" style="141" customWidth="1"/>
    <col min="11933" max="11938" width="9.140625" style="141"/>
    <col min="11939" max="11939" width="22.5703125" style="141" customWidth="1"/>
    <col min="11940" max="12032" width="9.140625" style="141"/>
    <col min="12033" max="12033" width="0.28515625" style="141" customWidth="1"/>
    <col min="12034" max="12034" width="34.7109375" style="141" customWidth="1"/>
    <col min="12035" max="12036" width="10.85546875" style="141" customWidth="1"/>
    <col min="12037" max="12038" width="11.140625" style="141" customWidth="1"/>
    <col min="12039" max="12039" width="11.5703125" style="141" customWidth="1"/>
    <col min="12040" max="12040" width="10.85546875" style="141" customWidth="1"/>
    <col min="12041" max="12042" width="13.140625" style="141" customWidth="1"/>
    <col min="12043" max="12044" width="10.5703125" style="141" customWidth="1"/>
    <col min="12045" max="12045" width="14.42578125" style="141" customWidth="1"/>
    <col min="12046" max="12046" width="14.85546875" style="141" customWidth="1"/>
    <col min="12047" max="12061" width="9.140625" style="141"/>
    <col min="12062" max="12062" width="0" style="141" hidden="1" customWidth="1"/>
    <col min="12063" max="12065" width="9.140625" style="141"/>
    <col min="12066" max="12066" width="0" style="141" hidden="1" customWidth="1"/>
    <col min="12067" max="12076" width="9.140625" style="141"/>
    <col min="12077" max="12077" width="9" style="141" customWidth="1"/>
    <col min="12078" max="12084" width="9.140625" style="141"/>
    <col min="12085" max="12085" width="9.140625" style="141" customWidth="1"/>
    <col min="12086" max="12086" width="9.140625" style="141"/>
    <col min="12087" max="12087" width="9.140625" style="141" customWidth="1"/>
    <col min="12088" max="12094" width="9.140625" style="141"/>
    <col min="12095" max="12095" width="0" style="141" hidden="1" customWidth="1"/>
    <col min="12096" max="12164" width="9.140625" style="141"/>
    <col min="12165" max="12165" width="0" style="141" hidden="1" customWidth="1"/>
    <col min="12166" max="12180" width="9.140625" style="141"/>
    <col min="12181" max="12181" width="21.42578125" style="141" customWidth="1"/>
    <col min="12182" max="12187" width="9.140625" style="141"/>
    <col min="12188" max="12188" width="22" style="141" customWidth="1"/>
    <col min="12189" max="12194" width="9.140625" style="141"/>
    <col min="12195" max="12195" width="22.5703125" style="141" customWidth="1"/>
    <col min="12196" max="12288" width="9.140625" style="141"/>
    <col min="12289" max="12289" width="0.28515625" style="141" customWidth="1"/>
    <col min="12290" max="12290" width="34.7109375" style="141" customWidth="1"/>
    <col min="12291" max="12292" width="10.85546875" style="141" customWidth="1"/>
    <col min="12293" max="12294" width="11.140625" style="141" customWidth="1"/>
    <col min="12295" max="12295" width="11.5703125" style="141" customWidth="1"/>
    <col min="12296" max="12296" width="10.85546875" style="141" customWidth="1"/>
    <col min="12297" max="12298" width="13.140625" style="141" customWidth="1"/>
    <col min="12299" max="12300" width="10.5703125" style="141" customWidth="1"/>
    <col min="12301" max="12301" width="14.42578125" style="141" customWidth="1"/>
    <col min="12302" max="12302" width="14.85546875" style="141" customWidth="1"/>
    <col min="12303" max="12317" width="9.140625" style="141"/>
    <col min="12318" max="12318" width="0" style="141" hidden="1" customWidth="1"/>
    <col min="12319" max="12321" width="9.140625" style="141"/>
    <col min="12322" max="12322" width="0" style="141" hidden="1" customWidth="1"/>
    <col min="12323" max="12332" width="9.140625" style="141"/>
    <col min="12333" max="12333" width="9" style="141" customWidth="1"/>
    <col min="12334" max="12340" width="9.140625" style="141"/>
    <col min="12341" max="12341" width="9.140625" style="141" customWidth="1"/>
    <col min="12342" max="12342" width="9.140625" style="141"/>
    <col min="12343" max="12343" width="9.140625" style="141" customWidth="1"/>
    <col min="12344" max="12350" width="9.140625" style="141"/>
    <col min="12351" max="12351" width="0" style="141" hidden="1" customWidth="1"/>
    <col min="12352" max="12420" width="9.140625" style="141"/>
    <col min="12421" max="12421" width="0" style="141" hidden="1" customWidth="1"/>
    <col min="12422" max="12436" width="9.140625" style="141"/>
    <col min="12437" max="12437" width="21.42578125" style="141" customWidth="1"/>
    <col min="12438" max="12443" width="9.140625" style="141"/>
    <col min="12444" max="12444" width="22" style="141" customWidth="1"/>
    <col min="12445" max="12450" width="9.140625" style="141"/>
    <col min="12451" max="12451" width="22.5703125" style="141" customWidth="1"/>
    <col min="12452" max="12544" width="9.140625" style="141"/>
    <col min="12545" max="12545" width="0.28515625" style="141" customWidth="1"/>
    <col min="12546" max="12546" width="34.7109375" style="141" customWidth="1"/>
    <col min="12547" max="12548" width="10.85546875" style="141" customWidth="1"/>
    <col min="12549" max="12550" width="11.140625" style="141" customWidth="1"/>
    <col min="12551" max="12551" width="11.5703125" style="141" customWidth="1"/>
    <col min="12552" max="12552" width="10.85546875" style="141" customWidth="1"/>
    <col min="12553" max="12554" width="13.140625" style="141" customWidth="1"/>
    <col min="12555" max="12556" width="10.5703125" style="141" customWidth="1"/>
    <col min="12557" max="12557" width="14.42578125" style="141" customWidth="1"/>
    <col min="12558" max="12558" width="14.85546875" style="141" customWidth="1"/>
    <col min="12559" max="12573" width="9.140625" style="141"/>
    <col min="12574" max="12574" width="0" style="141" hidden="1" customWidth="1"/>
    <col min="12575" max="12577" width="9.140625" style="141"/>
    <col min="12578" max="12578" width="0" style="141" hidden="1" customWidth="1"/>
    <col min="12579" max="12588" width="9.140625" style="141"/>
    <col min="12589" max="12589" width="9" style="141" customWidth="1"/>
    <col min="12590" max="12596" width="9.140625" style="141"/>
    <col min="12597" max="12597" width="9.140625" style="141" customWidth="1"/>
    <col min="12598" max="12598" width="9.140625" style="141"/>
    <col min="12599" max="12599" width="9.140625" style="141" customWidth="1"/>
    <col min="12600" max="12606" width="9.140625" style="141"/>
    <col min="12607" max="12607" width="0" style="141" hidden="1" customWidth="1"/>
    <col min="12608" max="12676" width="9.140625" style="141"/>
    <col min="12677" max="12677" width="0" style="141" hidden="1" customWidth="1"/>
    <col min="12678" max="12692" width="9.140625" style="141"/>
    <col min="12693" max="12693" width="21.42578125" style="141" customWidth="1"/>
    <col min="12694" max="12699" width="9.140625" style="141"/>
    <col min="12700" max="12700" width="22" style="141" customWidth="1"/>
    <col min="12701" max="12706" width="9.140625" style="141"/>
    <col min="12707" max="12707" width="22.5703125" style="141" customWidth="1"/>
    <col min="12708" max="12800" width="9.140625" style="141"/>
    <col min="12801" max="12801" width="0.28515625" style="141" customWidth="1"/>
    <col min="12802" max="12802" width="34.7109375" style="141" customWidth="1"/>
    <col min="12803" max="12804" width="10.85546875" style="141" customWidth="1"/>
    <col min="12805" max="12806" width="11.140625" style="141" customWidth="1"/>
    <col min="12807" max="12807" width="11.5703125" style="141" customWidth="1"/>
    <col min="12808" max="12808" width="10.85546875" style="141" customWidth="1"/>
    <col min="12809" max="12810" width="13.140625" style="141" customWidth="1"/>
    <col min="12811" max="12812" width="10.5703125" style="141" customWidth="1"/>
    <col min="12813" max="12813" width="14.42578125" style="141" customWidth="1"/>
    <col min="12814" max="12814" width="14.85546875" style="141" customWidth="1"/>
    <col min="12815" max="12829" width="9.140625" style="141"/>
    <col min="12830" max="12830" width="0" style="141" hidden="1" customWidth="1"/>
    <col min="12831" max="12833" width="9.140625" style="141"/>
    <col min="12834" max="12834" width="0" style="141" hidden="1" customWidth="1"/>
    <col min="12835" max="12844" width="9.140625" style="141"/>
    <col min="12845" max="12845" width="9" style="141" customWidth="1"/>
    <col min="12846" max="12852" width="9.140625" style="141"/>
    <col min="12853" max="12853" width="9.140625" style="141" customWidth="1"/>
    <col min="12854" max="12854" width="9.140625" style="141"/>
    <col min="12855" max="12855" width="9.140625" style="141" customWidth="1"/>
    <col min="12856" max="12862" width="9.140625" style="141"/>
    <col min="12863" max="12863" width="0" style="141" hidden="1" customWidth="1"/>
    <col min="12864" max="12932" width="9.140625" style="141"/>
    <col min="12933" max="12933" width="0" style="141" hidden="1" customWidth="1"/>
    <col min="12934" max="12948" width="9.140625" style="141"/>
    <col min="12949" max="12949" width="21.42578125" style="141" customWidth="1"/>
    <col min="12950" max="12955" width="9.140625" style="141"/>
    <col min="12956" max="12956" width="22" style="141" customWidth="1"/>
    <col min="12957" max="12962" width="9.140625" style="141"/>
    <col min="12963" max="12963" width="22.5703125" style="141" customWidth="1"/>
    <col min="12964" max="13056" width="9.140625" style="141"/>
    <col min="13057" max="13057" width="0.28515625" style="141" customWidth="1"/>
    <col min="13058" max="13058" width="34.7109375" style="141" customWidth="1"/>
    <col min="13059" max="13060" width="10.85546875" style="141" customWidth="1"/>
    <col min="13061" max="13062" width="11.140625" style="141" customWidth="1"/>
    <col min="13063" max="13063" width="11.5703125" style="141" customWidth="1"/>
    <col min="13064" max="13064" width="10.85546875" style="141" customWidth="1"/>
    <col min="13065" max="13066" width="13.140625" style="141" customWidth="1"/>
    <col min="13067" max="13068" width="10.5703125" style="141" customWidth="1"/>
    <col min="13069" max="13069" width="14.42578125" style="141" customWidth="1"/>
    <col min="13070" max="13070" width="14.85546875" style="141" customWidth="1"/>
    <col min="13071" max="13085" width="9.140625" style="141"/>
    <col min="13086" max="13086" width="0" style="141" hidden="1" customWidth="1"/>
    <col min="13087" max="13089" width="9.140625" style="141"/>
    <col min="13090" max="13090" width="0" style="141" hidden="1" customWidth="1"/>
    <col min="13091" max="13100" width="9.140625" style="141"/>
    <col min="13101" max="13101" width="9" style="141" customWidth="1"/>
    <col min="13102" max="13108" width="9.140625" style="141"/>
    <col min="13109" max="13109" width="9.140625" style="141" customWidth="1"/>
    <col min="13110" max="13110" width="9.140625" style="141"/>
    <col min="13111" max="13111" width="9.140625" style="141" customWidth="1"/>
    <col min="13112" max="13118" width="9.140625" style="141"/>
    <col min="13119" max="13119" width="0" style="141" hidden="1" customWidth="1"/>
    <col min="13120" max="13188" width="9.140625" style="141"/>
    <col min="13189" max="13189" width="0" style="141" hidden="1" customWidth="1"/>
    <col min="13190" max="13204" width="9.140625" style="141"/>
    <col min="13205" max="13205" width="21.42578125" style="141" customWidth="1"/>
    <col min="13206" max="13211" width="9.140625" style="141"/>
    <col min="13212" max="13212" width="22" style="141" customWidth="1"/>
    <col min="13213" max="13218" width="9.140625" style="141"/>
    <col min="13219" max="13219" width="22.5703125" style="141" customWidth="1"/>
    <col min="13220" max="13312" width="9.140625" style="141"/>
    <col min="13313" max="13313" width="0.28515625" style="141" customWidth="1"/>
    <col min="13314" max="13314" width="34.7109375" style="141" customWidth="1"/>
    <col min="13315" max="13316" width="10.85546875" style="141" customWidth="1"/>
    <col min="13317" max="13318" width="11.140625" style="141" customWidth="1"/>
    <col min="13319" max="13319" width="11.5703125" style="141" customWidth="1"/>
    <col min="13320" max="13320" width="10.85546875" style="141" customWidth="1"/>
    <col min="13321" max="13322" width="13.140625" style="141" customWidth="1"/>
    <col min="13323" max="13324" width="10.5703125" style="141" customWidth="1"/>
    <col min="13325" max="13325" width="14.42578125" style="141" customWidth="1"/>
    <col min="13326" max="13326" width="14.85546875" style="141" customWidth="1"/>
    <col min="13327" max="13341" width="9.140625" style="141"/>
    <col min="13342" max="13342" width="0" style="141" hidden="1" customWidth="1"/>
    <col min="13343" max="13345" width="9.140625" style="141"/>
    <col min="13346" max="13346" width="0" style="141" hidden="1" customWidth="1"/>
    <col min="13347" max="13356" width="9.140625" style="141"/>
    <col min="13357" max="13357" width="9" style="141" customWidth="1"/>
    <col min="13358" max="13364" width="9.140625" style="141"/>
    <col min="13365" max="13365" width="9.140625" style="141" customWidth="1"/>
    <col min="13366" max="13366" width="9.140625" style="141"/>
    <col min="13367" max="13367" width="9.140625" style="141" customWidth="1"/>
    <col min="13368" max="13374" width="9.140625" style="141"/>
    <col min="13375" max="13375" width="0" style="141" hidden="1" customWidth="1"/>
    <col min="13376" max="13444" width="9.140625" style="141"/>
    <col min="13445" max="13445" width="0" style="141" hidden="1" customWidth="1"/>
    <col min="13446" max="13460" width="9.140625" style="141"/>
    <col min="13461" max="13461" width="21.42578125" style="141" customWidth="1"/>
    <col min="13462" max="13467" width="9.140625" style="141"/>
    <col min="13468" max="13468" width="22" style="141" customWidth="1"/>
    <col min="13469" max="13474" width="9.140625" style="141"/>
    <col min="13475" max="13475" width="22.5703125" style="141" customWidth="1"/>
    <col min="13476" max="13568" width="9.140625" style="141"/>
    <col min="13569" max="13569" width="0.28515625" style="141" customWidth="1"/>
    <col min="13570" max="13570" width="34.7109375" style="141" customWidth="1"/>
    <col min="13571" max="13572" width="10.85546875" style="141" customWidth="1"/>
    <col min="13573" max="13574" width="11.140625" style="141" customWidth="1"/>
    <col min="13575" max="13575" width="11.5703125" style="141" customWidth="1"/>
    <col min="13576" max="13576" width="10.85546875" style="141" customWidth="1"/>
    <col min="13577" max="13578" width="13.140625" style="141" customWidth="1"/>
    <col min="13579" max="13580" width="10.5703125" style="141" customWidth="1"/>
    <col min="13581" max="13581" width="14.42578125" style="141" customWidth="1"/>
    <col min="13582" max="13582" width="14.85546875" style="141" customWidth="1"/>
    <col min="13583" max="13597" width="9.140625" style="141"/>
    <col min="13598" max="13598" width="0" style="141" hidden="1" customWidth="1"/>
    <col min="13599" max="13601" width="9.140625" style="141"/>
    <col min="13602" max="13602" width="0" style="141" hidden="1" customWidth="1"/>
    <col min="13603" max="13612" width="9.140625" style="141"/>
    <col min="13613" max="13613" width="9" style="141" customWidth="1"/>
    <col min="13614" max="13620" width="9.140625" style="141"/>
    <col min="13621" max="13621" width="9.140625" style="141" customWidth="1"/>
    <col min="13622" max="13622" width="9.140625" style="141"/>
    <col min="13623" max="13623" width="9.140625" style="141" customWidth="1"/>
    <col min="13624" max="13630" width="9.140625" style="141"/>
    <col min="13631" max="13631" width="0" style="141" hidden="1" customWidth="1"/>
    <col min="13632" max="13700" width="9.140625" style="141"/>
    <col min="13701" max="13701" width="0" style="141" hidden="1" customWidth="1"/>
    <col min="13702" max="13716" width="9.140625" style="141"/>
    <col min="13717" max="13717" width="21.42578125" style="141" customWidth="1"/>
    <col min="13718" max="13723" width="9.140625" style="141"/>
    <col min="13724" max="13724" width="22" style="141" customWidth="1"/>
    <col min="13725" max="13730" width="9.140625" style="141"/>
    <col min="13731" max="13731" width="22.5703125" style="141" customWidth="1"/>
    <col min="13732" max="13824" width="9.140625" style="141"/>
    <col min="13825" max="13825" width="0.28515625" style="141" customWidth="1"/>
    <col min="13826" max="13826" width="34.7109375" style="141" customWidth="1"/>
    <col min="13827" max="13828" width="10.85546875" style="141" customWidth="1"/>
    <col min="13829" max="13830" width="11.140625" style="141" customWidth="1"/>
    <col min="13831" max="13831" width="11.5703125" style="141" customWidth="1"/>
    <col min="13832" max="13832" width="10.85546875" style="141" customWidth="1"/>
    <col min="13833" max="13834" width="13.140625" style="141" customWidth="1"/>
    <col min="13835" max="13836" width="10.5703125" style="141" customWidth="1"/>
    <col min="13837" max="13837" width="14.42578125" style="141" customWidth="1"/>
    <col min="13838" max="13838" width="14.85546875" style="141" customWidth="1"/>
    <col min="13839" max="13853" width="9.140625" style="141"/>
    <col min="13854" max="13854" width="0" style="141" hidden="1" customWidth="1"/>
    <col min="13855" max="13857" width="9.140625" style="141"/>
    <col min="13858" max="13858" width="0" style="141" hidden="1" customWidth="1"/>
    <col min="13859" max="13868" width="9.140625" style="141"/>
    <col min="13869" max="13869" width="9" style="141" customWidth="1"/>
    <col min="13870" max="13876" width="9.140625" style="141"/>
    <col min="13877" max="13877" width="9.140625" style="141" customWidth="1"/>
    <col min="13878" max="13878" width="9.140625" style="141"/>
    <col min="13879" max="13879" width="9.140625" style="141" customWidth="1"/>
    <col min="13880" max="13886" width="9.140625" style="141"/>
    <col min="13887" max="13887" width="0" style="141" hidden="1" customWidth="1"/>
    <col min="13888" max="13956" width="9.140625" style="141"/>
    <col min="13957" max="13957" width="0" style="141" hidden="1" customWidth="1"/>
    <col min="13958" max="13972" width="9.140625" style="141"/>
    <col min="13973" max="13973" width="21.42578125" style="141" customWidth="1"/>
    <col min="13974" max="13979" width="9.140625" style="141"/>
    <col min="13980" max="13980" width="22" style="141" customWidth="1"/>
    <col min="13981" max="13986" width="9.140625" style="141"/>
    <col min="13987" max="13987" width="22.5703125" style="141" customWidth="1"/>
    <col min="13988" max="14080" width="9.140625" style="141"/>
    <col min="14081" max="14081" width="0.28515625" style="141" customWidth="1"/>
    <col min="14082" max="14082" width="34.7109375" style="141" customWidth="1"/>
    <col min="14083" max="14084" width="10.85546875" style="141" customWidth="1"/>
    <col min="14085" max="14086" width="11.140625" style="141" customWidth="1"/>
    <col min="14087" max="14087" width="11.5703125" style="141" customWidth="1"/>
    <col min="14088" max="14088" width="10.85546875" style="141" customWidth="1"/>
    <col min="14089" max="14090" width="13.140625" style="141" customWidth="1"/>
    <col min="14091" max="14092" width="10.5703125" style="141" customWidth="1"/>
    <col min="14093" max="14093" width="14.42578125" style="141" customWidth="1"/>
    <col min="14094" max="14094" width="14.85546875" style="141" customWidth="1"/>
    <col min="14095" max="14109" width="9.140625" style="141"/>
    <col min="14110" max="14110" width="0" style="141" hidden="1" customWidth="1"/>
    <col min="14111" max="14113" width="9.140625" style="141"/>
    <col min="14114" max="14114" width="0" style="141" hidden="1" customWidth="1"/>
    <col min="14115" max="14124" width="9.140625" style="141"/>
    <col min="14125" max="14125" width="9" style="141" customWidth="1"/>
    <col min="14126" max="14132" width="9.140625" style="141"/>
    <col min="14133" max="14133" width="9.140625" style="141" customWidth="1"/>
    <col min="14134" max="14134" width="9.140625" style="141"/>
    <col min="14135" max="14135" width="9.140625" style="141" customWidth="1"/>
    <col min="14136" max="14142" width="9.140625" style="141"/>
    <col min="14143" max="14143" width="0" style="141" hidden="1" customWidth="1"/>
    <col min="14144" max="14212" width="9.140625" style="141"/>
    <col min="14213" max="14213" width="0" style="141" hidden="1" customWidth="1"/>
    <col min="14214" max="14228" width="9.140625" style="141"/>
    <col min="14229" max="14229" width="21.42578125" style="141" customWidth="1"/>
    <col min="14230" max="14235" width="9.140625" style="141"/>
    <col min="14236" max="14236" width="22" style="141" customWidth="1"/>
    <col min="14237" max="14242" width="9.140625" style="141"/>
    <col min="14243" max="14243" width="22.5703125" style="141" customWidth="1"/>
    <col min="14244" max="14336" width="9.140625" style="141"/>
    <col min="14337" max="14337" width="0.28515625" style="141" customWidth="1"/>
    <col min="14338" max="14338" width="34.7109375" style="141" customWidth="1"/>
    <col min="14339" max="14340" width="10.85546875" style="141" customWidth="1"/>
    <col min="14341" max="14342" width="11.140625" style="141" customWidth="1"/>
    <col min="14343" max="14343" width="11.5703125" style="141" customWidth="1"/>
    <col min="14344" max="14344" width="10.85546875" style="141" customWidth="1"/>
    <col min="14345" max="14346" width="13.140625" style="141" customWidth="1"/>
    <col min="14347" max="14348" width="10.5703125" style="141" customWidth="1"/>
    <col min="14349" max="14349" width="14.42578125" style="141" customWidth="1"/>
    <col min="14350" max="14350" width="14.85546875" style="141" customWidth="1"/>
    <col min="14351" max="14365" width="9.140625" style="141"/>
    <col min="14366" max="14366" width="0" style="141" hidden="1" customWidth="1"/>
    <col min="14367" max="14369" width="9.140625" style="141"/>
    <col min="14370" max="14370" width="0" style="141" hidden="1" customWidth="1"/>
    <col min="14371" max="14380" width="9.140625" style="141"/>
    <col min="14381" max="14381" width="9" style="141" customWidth="1"/>
    <col min="14382" max="14388" width="9.140625" style="141"/>
    <col min="14389" max="14389" width="9.140625" style="141" customWidth="1"/>
    <col min="14390" max="14390" width="9.140625" style="141"/>
    <col min="14391" max="14391" width="9.140625" style="141" customWidth="1"/>
    <col min="14392" max="14398" width="9.140625" style="141"/>
    <col min="14399" max="14399" width="0" style="141" hidden="1" customWidth="1"/>
    <col min="14400" max="14468" width="9.140625" style="141"/>
    <col min="14469" max="14469" width="0" style="141" hidden="1" customWidth="1"/>
    <col min="14470" max="14484" width="9.140625" style="141"/>
    <col min="14485" max="14485" width="21.42578125" style="141" customWidth="1"/>
    <col min="14486" max="14491" width="9.140625" style="141"/>
    <col min="14492" max="14492" width="22" style="141" customWidth="1"/>
    <col min="14493" max="14498" width="9.140625" style="141"/>
    <col min="14499" max="14499" width="22.5703125" style="141" customWidth="1"/>
    <col min="14500" max="14592" width="9.140625" style="141"/>
    <col min="14593" max="14593" width="0.28515625" style="141" customWidth="1"/>
    <col min="14594" max="14594" width="34.7109375" style="141" customWidth="1"/>
    <col min="14595" max="14596" width="10.85546875" style="141" customWidth="1"/>
    <col min="14597" max="14598" width="11.140625" style="141" customWidth="1"/>
    <col min="14599" max="14599" width="11.5703125" style="141" customWidth="1"/>
    <col min="14600" max="14600" width="10.85546875" style="141" customWidth="1"/>
    <col min="14601" max="14602" width="13.140625" style="141" customWidth="1"/>
    <col min="14603" max="14604" width="10.5703125" style="141" customWidth="1"/>
    <col min="14605" max="14605" width="14.42578125" style="141" customWidth="1"/>
    <col min="14606" max="14606" width="14.85546875" style="141" customWidth="1"/>
    <col min="14607" max="14621" width="9.140625" style="141"/>
    <col min="14622" max="14622" width="0" style="141" hidden="1" customWidth="1"/>
    <col min="14623" max="14625" width="9.140625" style="141"/>
    <col min="14626" max="14626" width="0" style="141" hidden="1" customWidth="1"/>
    <col min="14627" max="14636" width="9.140625" style="141"/>
    <col min="14637" max="14637" width="9" style="141" customWidth="1"/>
    <col min="14638" max="14644" width="9.140625" style="141"/>
    <col min="14645" max="14645" width="9.140625" style="141" customWidth="1"/>
    <col min="14646" max="14646" width="9.140625" style="141"/>
    <col min="14647" max="14647" width="9.140625" style="141" customWidth="1"/>
    <col min="14648" max="14654" width="9.140625" style="141"/>
    <col min="14655" max="14655" width="0" style="141" hidden="1" customWidth="1"/>
    <col min="14656" max="14724" width="9.140625" style="141"/>
    <col min="14725" max="14725" width="0" style="141" hidden="1" customWidth="1"/>
    <col min="14726" max="14740" width="9.140625" style="141"/>
    <col min="14741" max="14741" width="21.42578125" style="141" customWidth="1"/>
    <col min="14742" max="14747" width="9.140625" style="141"/>
    <col min="14748" max="14748" width="22" style="141" customWidth="1"/>
    <col min="14749" max="14754" width="9.140625" style="141"/>
    <col min="14755" max="14755" width="22.5703125" style="141" customWidth="1"/>
    <col min="14756" max="14848" width="9.140625" style="141"/>
    <col min="14849" max="14849" width="0.28515625" style="141" customWidth="1"/>
    <col min="14850" max="14850" width="34.7109375" style="141" customWidth="1"/>
    <col min="14851" max="14852" width="10.85546875" style="141" customWidth="1"/>
    <col min="14853" max="14854" width="11.140625" style="141" customWidth="1"/>
    <col min="14855" max="14855" width="11.5703125" style="141" customWidth="1"/>
    <col min="14856" max="14856" width="10.85546875" style="141" customWidth="1"/>
    <col min="14857" max="14858" width="13.140625" style="141" customWidth="1"/>
    <col min="14859" max="14860" width="10.5703125" style="141" customWidth="1"/>
    <col min="14861" max="14861" width="14.42578125" style="141" customWidth="1"/>
    <col min="14862" max="14862" width="14.85546875" style="141" customWidth="1"/>
    <col min="14863" max="14877" width="9.140625" style="141"/>
    <col min="14878" max="14878" width="0" style="141" hidden="1" customWidth="1"/>
    <col min="14879" max="14881" width="9.140625" style="141"/>
    <col min="14882" max="14882" width="0" style="141" hidden="1" customWidth="1"/>
    <col min="14883" max="14892" width="9.140625" style="141"/>
    <col min="14893" max="14893" width="9" style="141" customWidth="1"/>
    <col min="14894" max="14900" width="9.140625" style="141"/>
    <col min="14901" max="14901" width="9.140625" style="141" customWidth="1"/>
    <col min="14902" max="14902" width="9.140625" style="141"/>
    <col min="14903" max="14903" width="9.140625" style="141" customWidth="1"/>
    <col min="14904" max="14910" width="9.140625" style="141"/>
    <col min="14911" max="14911" width="0" style="141" hidden="1" customWidth="1"/>
    <col min="14912" max="14980" width="9.140625" style="141"/>
    <col min="14981" max="14981" width="0" style="141" hidden="1" customWidth="1"/>
    <col min="14982" max="14996" width="9.140625" style="141"/>
    <col min="14997" max="14997" width="21.42578125" style="141" customWidth="1"/>
    <col min="14998" max="15003" width="9.140625" style="141"/>
    <col min="15004" max="15004" width="22" style="141" customWidth="1"/>
    <col min="15005" max="15010" width="9.140625" style="141"/>
    <col min="15011" max="15011" width="22.5703125" style="141" customWidth="1"/>
    <col min="15012" max="15104" width="9.140625" style="141"/>
    <col min="15105" max="15105" width="0.28515625" style="141" customWidth="1"/>
    <col min="15106" max="15106" width="34.7109375" style="141" customWidth="1"/>
    <col min="15107" max="15108" width="10.85546875" style="141" customWidth="1"/>
    <col min="15109" max="15110" width="11.140625" style="141" customWidth="1"/>
    <col min="15111" max="15111" width="11.5703125" style="141" customWidth="1"/>
    <col min="15112" max="15112" width="10.85546875" style="141" customWidth="1"/>
    <col min="15113" max="15114" width="13.140625" style="141" customWidth="1"/>
    <col min="15115" max="15116" width="10.5703125" style="141" customWidth="1"/>
    <col min="15117" max="15117" width="14.42578125" style="141" customWidth="1"/>
    <col min="15118" max="15118" width="14.85546875" style="141" customWidth="1"/>
    <col min="15119" max="15133" width="9.140625" style="141"/>
    <col min="15134" max="15134" width="0" style="141" hidden="1" customWidth="1"/>
    <col min="15135" max="15137" width="9.140625" style="141"/>
    <col min="15138" max="15138" width="0" style="141" hidden="1" customWidth="1"/>
    <col min="15139" max="15148" width="9.140625" style="141"/>
    <col min="15149" max="15149" width="9" style="141" customWidth="1"/>
    <col min="15150" max="15156" width="9.140625" style="141"/>
    <col min="15157" max="15157" width="9.140625" style="141" customWidth="1"/>
    <col min="15158" max="15158" width="9.140625" style="141"/>
    <col min="15159" max="15159" width="9.140625" style="141" customWidth="1"/>
    <col min="15160" max="15166" width="9.140625" style="141"/>
    <col min="15167" max="15167" width="0" style="141" hidden="1" customWidth="1"/>
    <col min="15168" max="15236" width="9.140625" style="141"/>
    <col min="15237" max="15237" width="0" style="141" hidden="1" customWidth="1"/>
    <col min="15238" max="15252" width="9.140625" style="141"/>
    <col min="15253" max="15253" width="21.42578125" style="141" customWidth="1"/>
    <col min="15254" max="15259" width="9.140625" style="141"/>
    <col min="15260" max="15260" width="22" style="141" customWidth="1"/>
    <col min="15261" max="15266" width="9.140625" style="141"/>
    <col min="15267" max="15267" width="22.5703125" style="141" customWidth="1"/>
    <col min="15268" max="15360" width="9.140625" style="141"/>
    <col min="15361" max="15361" width="0.28515625" style="141" customWidth="1"/>
    <col min="15362" max="15362" width="34.7109375" style="141" customWidth="1"/>
    <col min="15363" max="15364" width="10.85546875" style="141" customWidth="1"/>
    <col min="15365" max="15366" width="11.140625" style="141" customWidth="1"/>
    <col min="15367" max="15367" width="11.5703125" style="141" customWidth="1"/>
    <col min="15368" max="15368" width="10.85546875" style="141" customWidth="1"/>
    <col min="15369" max="15370" width="13.140625" style="141" customWidth="1"/>
    <col min="15371" max="15372" width="10.5703125" style="141" customWidth="1"/>
    <col min="15373" max="15373" width="14.42578125" style="141" customWidth="1"/>
    <col min="15374" max="15374" width="14.85546875" style="141" customWidth="1"/>
    <col min="15375" max="15389" width="9.140625" style="141"/>
    <col min="15390" max="15390" width="0" style="141" hidden="1" customWidth="1"/>
    <col min="15391" max="15393" width="9.140625" style="141"/>
    <col min="15394" max="15394" width="0" style="141" hidden="1" customWidth="1"/>
    <col min="15395" max="15404" width="9.140625" style="141"/>
    <col min="15405" max="15405" width="9" style="141" customWidth="1"/>
    <col min="15406" max="15412" width="9.140625" style="141"/>
    <col min="15413" max="15413" width="9.140625" style="141" customWidth="1"/>
    <col min="15414" max="15414" width="9.140625" style="141"/>
    <col min="15415" max="15415" width="9.140625" style="141" customWidth="1"/>
    <col min="15416" max="15422" width="9.140625" style="141"/>
    <col min="15423" max="15423" width="0" style="141" hidden="1" customWidth="1"/>
    <col min="15424" max="15492" width="9.140625" style="141"/>
    <col min="15493" max="15493" width="0" style="141" hidden="1" customWidth="1"/>
    <col min="15494" max="15508" width="9.140625" style="141"/>
    <col min="15509" max="15509" width="21.42578125" style="141" customWidth="1"/>
    <col min="15510" max="15515" width="9.140625" style="141"/>
    <col min="15516" max="15516" width="22" style="141" customWidth="1"/>
    <col min="15517" max="15522" width="9.140625" style="141"/>
    <col min="15523" max="15523" width="22.5703125" style="141" customWidth="1"/>
    <col min="15524" max="15616" width="9.140625" style="141"/>
    <col min="15617" max="15617" width="0.28515625" style="141" customWidth="1"/>
    <col min="15618" max="15618" width="34.7109375" style="141" customWidth="1"/>
    <col min="15619" max="15620" width="10.85546875" style="141" customWidth="1"/>
    <col min="15621" max="15622" width="11.140625" style="141" customWidth="1"/>
    <col min="15623" max="15623" width="11.5703125" style="141" customWidth="1"/>
    <col min="15624" max="15624" width="10.85546875" style="141" customWidth="1"/>
    <col min="15625" max="15626" width="13.140625" style="141" customWidth="1"/>
    <col min="15627" max="15628" width="10.5703125" style="141" customWidth="1"/>
    <col min="15629" max="15629" width="14.42578125" style="141" customWidth="1"/>
    <col min="15630" max="15630" width="14.85546875" style="141" customWidth="1"/>
    <col min="15631" max="15645" width="9.140625" style="141"/>
    <col min="15646" max="15646" width="0" style="141" hidden="1" customWidth="1"/>
    <col min="15647" max="15649" width="9.140625" style="141"/>
    <col min="15650" max="15650" width="0" style="141" hidden="1" customWidth="1"/>
    <col min="15651" max="15660" width="9.140625" style="141"/>
    <col min="15661" max="15661" width="9" style="141" customWidth="1"/>
    <col min="15662" max="15668" width="9.140625" style="141"/>
    <col min="15669" max="15669" width="9.140625" style="141" customWidth="1"/>
    <col min="15670" max="15670" width="9.140625" style="141"/>
    <col min="15671" max="15671" width="9.140625" style="141" customWidth="1"/>
    <col min="15672" max="15678" width="9.140625" style="141"/>
    <col min="15679" max="15679" width="0" style="141" hidden="1" customWidth="1"/>
    <col min="15680" max="15748" width="9.140625" style="141"/>
    <col min="15749" max="15749" width="0" style="141" hidden="1" customWidth="1"/>
    <col min="15750" max="15764" width="9.140625" style="141"/>
    <col min="15765" max="15765" width="21.42578125" style="141" customWidth="1"/>
    <col min="15766" max="15771" width="9.140625" style="141"/>
    <col min="15772" max="15772" width="22" style="141" customWidth="1"/>
    <col min="15773" max="15778" width="9.140625" style="141"/>
    <col min="15779" max="15779" width="22.5703125" style="141" customWidth="1"/>
    <col min="15780" max="15872" width="9.140625" style="141"/>
    <col min="15873" max="15873" width="0.28515625" style="141" customWidth="1"/>
    <col min="15874" max="15874" width="34.7109375" style="141" customWidth="1"/>
    <col min="15875" max="15876" width="10.85546875" style="141" customWidth="1"/>
    <col min="15877" max="15878" width="11.140625" style="141" customWidth="1"/>
    <col min="15879" max="15879" width="11.5703125" style="141" customWidth="1"/>
    <col min="15880" max="15880" width="10.85546875" style="141" customWidth="1"/>
    <col min="15881" max="15882" width="13.140625" style="141" customWidth="1"/>
    <col min="15883" max="15884" width="10.5703125" style="141" customWidth="1"/>
    <col min="15885" max="15885" width="14.42578125" style="141" customWidth="1"/>
    <col min="15886" max="15886" width="14.85546875" style="141" customWidth="1"/>
    <col min="15887" max="15901" width="9.140625" style="141"/>
    <col min="15902" max="15902" width="0" style="141" hidden="1" customWidth="1"/>
    <col min="15903" max="15905" width="9.140625" style="141"/>
    <col min="15906" max="15906" width="0" style="141" hidden="1" customWidth="1"/>
    <col min="15907" max="15916" width="9.140625" style="141"/>
    <col min="15917" max="15917" width="9" style="141" customWidth="1"/>
    <col min="15918" max="15924" width="9.140625" style="141"/>
    <col min="15925" max="15925" width="9.140625" style="141" customWidth="1"/>
    <col min="15926" max="15926" width="9.140625" style="141"/>
    <col min="15927" max="15927" width="9.140625" style="141" customWidth="1"/>
    <col min="15928" max="15934" width="9.140625" style="141"/>
    <col min="15935" max="15935" width="0" style="141" hidden="1" customWidth="1"/>
    <col min="15936" max="16004" width="9.140625" style="141"/>
    <col min="16005" max="16005" width="0" style="141" hidden="1" customWidth="1"/>
    <col min="16006" max="16020" width="9.140625" style="141"/>
    <col min="16021" max="16021" width="21.42578125" style="141" customWidth="1"/>
    <col min="16022" max="16027" width="9.140625" style="141"/>
    <col min="16028" max="16028" width="22" style="141" customWidth="1"/>
    <col min="16029" max="16034" width="9.140625" style="141"/>
    <col min="16035" max="16035" width="22.5703125" style="141" customWidth="1"/>
    <col min="16036" max="16128" width="9.140625" style="141"/>
    <col min="16129" max="16129" width="0.28515625" style="141" customWidth="1"/>
    <col min="16130" max="16130" width="34.7109375" style="141" customWidth="1"/>
    <col min="16131" max="16132" width="10.85546875" style="141" customWidth="1"/>
    <col min="16133" max="16134" width="11.140625" style="141" customWidth="1"/>
    <col min="16135" max="16135" width="11.5703125" style="141" customWidth="1"/>
    <col min="16136" max="16136" width="10.85546875" style="141" customWidth="1"/>
    <col min="16137" max="16138" width="13.140625" style="141" customWidth="1"/>
    <col min="16139" max="16140" width="10.5703125" style="141" customWidth="1"/>
    <col min="16141" max="16141" width="14.42578125" style="141" customWidth="1"/>
    <col min="16142" max="16142" width="14.85546875" style="141" customWidth="1"/>
    <col min="16143" max="16157" width="9.140625" style="141"/>
    <col min="16158" max="16158" width="0" style="141" hidden="1" customWidth="1"/>
    <col min="16159" max="16161" width="9.140625" style="141"/>
    <col min="16162" max="16162" width="0" style="141" hidden="1" customWidth="1"/>
    <col min="16163" max="16172" width="9.140625" style="141"/>
    <col min="16173" max="16173" width="9" style="141" customWidth="1"/>
    <col min="16174" max="16180" width="9.140625" style="141"/>
    <col min="16181" max="16181" width="9.140625" style="141" customWidth="1"/>
    <col min="16182" max="16182" width="9.140625" style="141"/>
    <col min="16183" max="16183" width="9.140625" style="141" customWidth="1"/>
    <col min="16184" max="16190" width="9.140625" style="141"/>
    <col min="16191" max="16191" width="0" style="141" hidden="1" customWidth="1"/>
    <col min="16192" max="16260" width="9.140625" style="141"/>
    <col min="16261" max="16261" width="0" style="141" hidden="1" customWidth="1"/>
    <col min="16262" max="16276" width="9.140625" style="141"/>
    <col min="16277" max="16277" width="21.42578125" style="141" customWidth="1"/>
    <col min="16278" max="16283" width="9.140625" style="141"/>
    <col min="16284" max="16284" width="22" style="141" customWidth="1"/>
    <col min="16285" max="16290" width="9.140625" style="141"/>
    <col min="16291" max="16291" width="22.5703125" style="141" customWidth="1"/>
    <col min="16292" max="16384" width="9.140625" style="141"/>
  </cols>
  <sheetData>
    <row r="1" spans="2:135" ht="136.15" customHeight="1" x14ac:dyDescent="0.2">
      <c r="B1" s="1064" t="s">
        <v>370</v>
      </c>
      <c r="C1" s="1064"/>
      <c r="D1" s="1064"/>
      <c r="E1" s="1064"/>
      <c r="F1" s="1064"/>
      <c r="G1" s="1064"/>
      <c r="H1" s="1064"/>
      <c r="I1" s="1064"/>
      <c r="J1" s="1064"/>
      <c r="K1" s="1064"/>
      <c r="L1" s="1064"/>
      <c r="M1" s="1064"/>
      <c r="N1" s="804"/>
    </row>
    <row r="2" spans="2:135" ht="26.25" customHeight="1" x14ac:dyDescent="0.35">
      <c r="B2" s="1065" t="s">
        <v>249</v>
      </c>
      <c r="C2" s="1065"/>
      <c r="D2" s="1065"/>
      <c r="E2" s="1065"/>
      <c r="F2" s="1065"/>
      <c r="G2" s="1065"/>
      <c r="H2" s="1065"/>
      <c r="I2" s="1065"/>
      <c r="J2" s="1065"/>
      <c r="K2" s="1065"/>
      <c r="L2" s="1065"/>
      <c r="M2" s="1065"/>
      <c r="N2" s="1065"/>
    </row>
    <row r="3" spans="2:135" ht="18.75" x14ac:dyDescent="0.3">
      <c r="B3" s="330"/>
      <c r="C3" s="330"/>
      <c r="D3" s="330"/>
      <c r="E3" s="330"/>
      <c r="F3" s="330"/>
      <c r="G3" s="330"/>
      <c r="H3" s="330"/>
      <c r="I3" s="330"/>
      <c r="J3" s="330"/>
      <c r="K3" s="330"/>
      <c r="L3" s="330"/>
      <c r="M3" s="411" t="s">
        <v>255</v>
      </c>
    </row>
    <row r="4" spans="2:135" ht="20.25" customHeight="1" x14ac:dyDescent="0.2">
      <c r="B4" s="1033" t="s">
        <v>314</v>
      </c>
      <c r="C4" s="1066" t="s">
        <v>328</v>
      </c>
      <c r="D4" s="1032" t="s">
        <v>52</v>
      </c>
      <c r="E4" s="1032" t="s">
        <v>53</v>
      </c>
      <c r="F4" s="1032" t="s">
        <v>144</v>
      </c>
      <c r="G4" s="1032" t="s">
        <v>21</v>
      </c>
      <c r="H4" s="1032"/>
      <c r="I4" s="1032"/>
      <c r="J4" s="1067" t="s">
        <v>275</v>
      </c>
      <c r="K4" s="1068"/>
      <c r="L4" s="1066" t="s">
        <v>598</v>
      </c>
      <c r="M4" s="1032" t="s">
        <v>499</v>
      </c>
    </row>
    <row r="5" spans="2:135" ht="28.5" customHeight="1" x14ac:dyDescent="0.2">
      <c r="B5" s="1033"/>
      <c r="C5" s="1066"/>
      <c r="D5" s="1032"/>
      <c r="E5" s="1032"/>
      <c r="F5" s="1032"/>
      <c r="G5" s="1032"/>
      <c r="H5" s="1032"/>
      <c r="I5" s="1032"/>
      <c r="J5" s="1069"/>
      <c r="K5" s="1070"/>
      <c r="L5" s="1066"/>
      <c r="M5" s="1033"/>
    </row>
    <row r="6" spans="2:135" ht="79.5" customHeight="1" x14ac:dyDescent="0.2">
      <c r="B6" s="1033"/>
      <c r="C6" s="1066"/>
      <c r="D6" s="1032" t="s">
        <v>250</v>
      </c>
      <c r="E6" s="1032"/>
      <c r="F6" s="1032"/>
      <c r="G6" s="795" t="s">
        <v>251</v>
      </c>
      <c r="H6" s="795" t="s">
        <v>250</v>
      </c>
      <c r="I6" s="795" t="s">
        <v>639</v>
      </c>
      <c r="J6" s="795" t="s">
        <v>318</v>
      </c>
      <c r="K6" s="795" t="s">
        <v>638</v>
      </c>
      <c r="L6" s="1066"/>
      <c r="M6" s="1033"/>
      <c r="Q6" s="805"/>
      <c r="R6" s="805"/>
      <c r="S6" s="312"/>
    </row>
    <row r="7" spans="2:135" ht="249.4" customHeight="1" x14ac:dyDescent="0.2">
      <c r="B7" s="416" t="s">
        <v>329</v>
      </c>
      <c r="C7" s="794">
        <v>22012900</v>
      </c>
      <c r="D7" s="517">
        <v>4179.1000000000004</v>
      </c>
      <c r="E7" s="517">
        <v>4762.6000000000004</v>
      </c>
      <c r="F7" s="517">
        <v>4987.8</v>
      </c>
      <c r="G7" s="517">
        <v>3062.5</v>
      </c>
      <c r="H7" s="517">
        <v>6245.2</v>
      </c>
      <c r="I7" s="517">
        <f>G7/H7*100</f>
        <v>49.037660923589314</v>
      </c>
      <c r="J7" s="517">
        <v>4987.8</v>
      </c>
      <c r="K7" s="517">
        <v>3857.7</v>
      </c>
      <c r="L7" s="517">
        <v>4987.8</v>
      </c>
      <c r="M7" s="516">
        <v>4988</v>
      </c>
      <c r="Q7" s="806"/>
      <c r="R7" s="807"/>
      <c r="S7" s="312"/>
    </row>
    <row r="8" spans="2:135" ht="28.5" customHeight="1" x14ac:dyDescent="0.35">
      <c r="B8" s="801" t="s">
        <v>254</v>
      </c>
      <c r="C8" s="799"/>
      <c r="D8" s="414">
        <v>71.520742059145675</v>
      </c>
      <c r="E8" s="414">
        <f>+E7/D7*100</f>
        <v>113.96233638821755</v>
      </c>
      <c r="F8" s="414">
        <f>+F7/E7*100</f>
        <v>104.72850963759291</v>
      </c>
      <c r="G8" s="414"/>
      <c r="H8" s="414"/>
      <c r="I8" s="802"/>
      <c r="J8" s="414"/>
      <c r="K8" s="802"/>
      <c r="L8" s="414"/>
      <c r="M8" s="413"/>
    </row>
    <row r="9" spans="2:135" ht="15.75" x14ac:dyDescent="0.25">
      <c r="B9" s="343"/>
      <c r="C9" s="343"/>
      <c r="D9" s="312"/>
      <c r="E9" s="312"/>
      <c r="F9" s="312"/>
      <c r="G9" s="312"/>
      <c r="H9" s="312"/>
      <c r="I9" s="312"/>
      <c r="J9" s="312"/>
      <c r="K9" s="312"/>
      <c r="L9" s="312"/>
      <c r="M9" s="312"/>
      <c r="N9" s="344"/>
    </row>
    <row r="10" spans="2:135" x14ac:dyDescent="0.2">
      <c r="EE10" s="141" t="e">
        <f>+ED10/BU10*100</f>
        <v>#DIV/0!</v>
      </c>
    </row>
    <row r="12" spans="2:135" ht="14.25" x14ac:dyDescent="0.2">
      <c r="B12" s="337"/>
      <c r="C12" s="337"/>
      <c r="N12" s="338"/>
    </row>
    <row r="13" spans="2:135" x14ac:dyDescent="0.2">
      <c r="B13" s="339"/>
      <c r="C13" s="339"/>
      <c r="D13" s="339"/>
      <c r="E13" s="339"/>
      <c r="F13" s="339"/>
      <c r="G13" s="339"/>
      <c r="H13" s="339"/>
      <c r="I13" s="339"/>
      <c r="J13" s="339"/>
      <c r="K13" s="339"/>
      <c r="L13" s="339"/>
      <c r="M13" s="339"/>
      <c r="N13" s="340"/>
    </row>
    <row r="14" spans="2:135" x14ac:dyDescent="0.2">
      <c r="N14" s="340"/>
    </row>
    <row r="15" spans="2:135" ht="14.25" x14ac:dyDescent="0.2">
      <c r="B15" s="337"/>
      <c r="C15" s="337"/>
    </row>
    <row r="16" spans="2:135" ht="25.5" customHeight="1" x14ac:dyDescent="0.2">
      <c r="B16" s="341"/>
      <c r="C16" s="341"/>
      <c r="D16" s="341"/>
      <c r="E16" s="341"/>
      <c r="F16" s="341"/>
      <c r="G16" s="341"/>
      <c r="H16" s="341"/>
      <c r="I16" s="341"/>
      <c r="J16" s="341"/>
      <c r="K16" s="341"/>
      <c r="L16" s="341"/>
      <c r="M16" s="341"/>
    </row>
    <row r="17" spans="2:50" ht="20.25" x14ac:dyDescent="0.2">
      <c r="B17" s="342"/>
      <c r="C17" s="342"/>
      <c r="N17" s="1053"/>
      <c r="O17" s="1053"/>
      <c r="P17" s="1053"/>
      <c r="Q17" s="1053"/>
      <c r="R17" s="1053"/>
      <c r="S17" s="1053"/>
      <c r="T17" s="1053"/>
      <c r="U17" s="1053"/>
      <c r="V17" s="1053"/>
      <c r="W17" s="1053"/>
      <c r="X17" s="1053"/>
      <c r="Y17" s="1053"/>
      <c r="Z17" s="1053"/>
      <c r="AA17" s="1053"/>
      <c r="AB17" s="1053"/>
      <c r="AC17" s="1053"/>
      <c r="AD17" s="1053"/>
      <c r="AE17" s="1053"/>
      <c r="AF17" s="1053"/>
      <c r="AG17" s="1053"/>
      <c r="AH17" s="1053"/>
      <c r="AI17" s="1053"/>
      <c r="AJ17" s="1053"/>
      <c r="AK17" s="1053"/>
      <c r="AL17" s="1053"/>
      <c r="AM17" s="1053"/>
      <c r="AN17" s="1053"/>
      <c r="AO17" s="1053"/>
      <c r="AP17" s="1053"/>
      <c r="AQ17" s="1053"/>
    </row>
    <row r="18" spans="2:50" ht="20.25" x14ac:dyDescent="0.2">
      <c r="B18" s="337"/>
      <c r="C18" s="337"/>
      <c r="N18" s="1053"/>
      <c r="O18" s="1053"/>
      <c r="P18" s="1053"/>
      <c r="Q18" s="1053"/>
      <c r="R18" s="1053"/>
      <c r="S18" s="1053"/>
      <c r="T18" s="1053"/>
      <c r="U18" s="1053"/>
      <c r="V18" s="1053"/>
      <c r="W18" s="1053"/>
      <c r="X18" s="1053"/>
      <c r="Y18" s="1053"/>
      <c r="Z18" s="1053"/>
      <c r="AA18" s="1053"/>
      <c r="AB18" s="1053"/>
      <c r="AC18" s="1053"/>
      <c r="AD18" s="1053"/>
      <c r="AE18" s="1053"/>
      <c r="AF18" s="1053"/>
      <c r="AG18" s="1053"/>
      <c r="AH18" s="1053"/>
      <c r="AI18" s="1053"/>
      <c r="AJ18" s="1053"/>
      <c r="AK18" s="1053"/>
      <c r="AL18" s="1053"/>
      <c r="AM18" s="1053"/>
      <c r="AN18" s="1053"/>
      <c r="AO18" s="1053"/>
      <c r="AP18" s="1053"/>
      <c r="AQ18" s="1053"/>
      <c r="AR18" s="1053"/>
      <c r="AS18" s="1053"/>
      <c r="AT18" s="1053"/>
      <c r="AU18" s="1053"/>
      <c r="AV18" s="1053"/>
      <c r="AW18" s="1053"/>
      <c r="AX18" s="1053"/>
    </row>
    <row r="19" spans="2:50" ht="48.4" customHeight="1" x14ac:dyDescent="0.2">
      <c r="B19" s="341"/>
      <c r="C19" s="341"/>
      <c r="D19" s="341"/>
      <c r="E19" s="341"/>
      <c r="F19" s="341"/>
      <c r="G19" s="341"/>
      <c r="H19" s="341"/>
      <c r="I19" s="341"/>
      <c r="J19" s="341"/>
      <c r="K19" s="341"/>
      <c r="L19" s="341"/>
      <c r="M19" s="341"/>
      <c r="N19" s="1054"/>
      <c r="O19" s="1054"/>
      <c r="P19" s="1054"/>
      <c r="Q19" s="1054"/>
      <c r="R19" s="1054"/>
      <c r="S19" s="1054"/>
      <c r="T19" s="1054"/>
      <c r="U19" s="1054"/>
      <c r="V19" s="1054"/>
      <c r="W19" s="1054"/>
      <c r="X19" s="1054"/>
      <c r="Y19" s="1054"/>
      <c r="Z19" s="1054"/>
      <c r="AA19" s="1054"/>
      <c r="AB19" s="1054"/>
      <c r="AC19" s="1054"/>
      <c r="AD19" s="1054"/>
      <c r="AE19" s="1054"/>
      <c r="AF19" s="1054"/>
      <c r="AG19" s="1054"/>
      <c r="AH19" s="1054"/>
      <c r="AI19" s="1054"/>
      <c r="AJ19" s="1054"/>
      <c r="AK19" s="1054"/>
      <c r="AL19" s="1054"/>
      <c r="AM19" s="1054"/>
      <c r="AN19" s="1054"/>
      <c r="AO19" s="1054"/>
      <c r="AP19" s="1054"/>
      <c r="AQ19" s="1054"/>
    </row>
    <row r="20" spans="2:50" ht="65.25" customHeight="1" x14ac:dyDescent="0.2">
      <c r="B20" s="341"/>
      <c r="C20" s="341"/>
      <c r="N20" s="1053"/>
      <c r="O20" s="1053"/>
      <c r="P20" s="1053"/>
      <c r="Q20" s="1053"/>
      <c r="R20" s="1053"/>
      <c r="S20" s="1053"/>
      <c r="T20" s="1053"/>
      <c r="U20" s="1053"/>
      <c r="V20" s="1053"/>
      <c r="W20" s="1053"/>
      <c r="X20" s="1053"/>
      <c r="Y20" s="1053"/>
      <c r="Z20" s="1053"/>
      <c r="AA20" s="1053"/>
      <c r="AB20" s="1053"/>
      <c r="AC20" s="1053"/>
      <c r="AD20" s="1053"/>
      <c r="AE20" s="1053"/>
      <c r="AF20" s="1053"/>
      <c r="AG20" s="1053"/>
      <c r="AH20" s="1053"/>
      <c r="AI20" s="1053"/>
      <c r="AJ20" s="1053"/>
      <c r="AK20" s="1053"/>
      <c r="AL20" s="1053"/>
      <c r="AM20" s="1053"/>
      <c r="AN20" s="1053"/>
      <c r="AO20" s="1053"/>
      <c r="AP20" s="1053"/>
      <c r="AQ20" s="1053"/>
    </row>
    <row r="21" spans="2:50" ht="20.25" x14ac:dyDescent="0.2">
      <c r="N21" s="1053"/>
      <c r="O21" s="1053"/>
      <c r="P21" s="1053"/>
      <c r="Q21" s="1053"/>
      <c r="R21" s="1053"/>
      <c r="S21" s="1053"/>
      <c r="T21" s="1053"/>
      <c r="U21" s="1053"/>
      <c r="V21" s="1053"/>
      <c r="W21" s="1053"/>
      <c r="X21" s="1053"/>
      <c r="Y21" s="1053"/>
      <c r="Z21" s="1053"/>
      <c r="AA21" s="1053"/>
      <c r="AB21" s="1053"/>
      <c r="AC21" s="1053"/>
      <c r="AD21" s="1053"/>
      <c r="AE21" s="1053"/>
      <c r="AF21" s="1053"/>
      <c r="AG21" s="1053"/>
      <c r="AH21" s="1053"/>
      <c r="AI21" s="1053"/>
      <c r="AJ21" s="1053"/>
      <c r="AK21" s="1053"/>
      <c r="AL21" s="1053"/>
      <c r="AM21" s="1053"/>
      <c r="AN21" s="1053"/>
      <c r="AO21" s="1053"/>
      <c r="AP21" s="1053"/>
      <c r="AQ21" s="1053"/>
      <c r="AR21" s="1053"/>
      <c r="AS21" s="1053"/>
      <c r="AT21" s="1053"/>
      <c r="AU21" s="1053"/>
      <c r="AV21" s="1053"/>
      <c r="AW21" s="1053"/>
      <c r="AX21" s="1053"/>
    </row>
  </sheetData>
  <mergeCells count="16">
    <mergeCell ref="N21:AX21"/>
    <mergeCell ref="B1:M1"/>
    <mergeCell ref="B2:N2"/>
    <mergeCell ref="B4:B6"/>
    <mergeCell ref="C4:C6"/>
    <mergeCell ref="D4:D6"/>
    <mergeCell ref="E4:E6"/>
    <mergeCell ref="F4:F6"/>
    <mergeCell ref="G4:I5"/>
    <mergeCell ref="J4:K5"/>
    <mergeCell ref="L4:L6"/>
    <mergeCell ref="M4:M6"/>
    <mergeCell ref="N17:AQ17"/>
    <mergeCell ref="N18:AX18"/>
    <mergeCell ref="N19:AQ19"/>
    <mergeCell ref="N20:AQ20"/>
  </mergeCells>
  <printOptions horizontalCentered="1"/>
  <pageMargins left="0.39370078740157483" right="0.15748031496062992" top="0.62992125984251968" bottom="0.55118110236220474" header="0.39370078740157483" footer="0.39370078740157483"/>
  <pageSetup paperSize="9" scale="56"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BZ47"/>
  <sheetViews>
    <sheetView view="pageBreakPreview" zoomScale="75" zoomScaleNormal="75" zoomScaleSheetLayoutView="75" workbookViewId="0">
      <selection activeCell="L25" sqref="L25"/>
    </sheetView>
  </sheetViews>
  <sheetFormatPr defaultRowHeight="12.75" x14ac:dyDescent="0.2"/>
  <cols>
    <col min="1" max="1" width="7.42578125" style="102" customWidth="1"/>
    <col min="2" max="2" width="81.7109375" style="102" customWidth="1"/>
    <col min="3" max="7" width="14.140625" style="102" customWidth="1"/>
    <col min="8" max="8" width="15.5703125" style="102" customWidth="1"/>
    <col min="9" max="9" width="15.28515625" style="102" customWidth="1"/>
    <col min="10" max="39" width="9.140625" style="102"/>
    <col min="40" max="78" width="3" style="102" customWidth="1"/>
    <col min="79" max="255" width="9.140625" style="102"/>
    <col min="256" max="256" width="7.42578125" style="102" customWidth="1"/>
    <col min="257" max="257" width="81.7109375" style="102" customWidth="1"/>
    <col min="258" max="263" width="14.140625" style="102" customWidth="1"/>
    <col min="264" max="264" width="15.5703125" style="102" customWidth="1"/>
    <col min="265" max="265" width="15.28515625" style="102" customWidth="1"/>
    <col min="266" max="295" width="9.140625" style="102"/>
    <col min="296" max="334" width="3" style="102" customWidth="1"/>
    <col min="335" max="511" width="9.140625" style="102"/>
    <col min="512" max="512" width="7.42578125" style="102" customWidth="1"/>
    <col min="513" max="513" width="81.7109375" style="102" customWidth="1"/>
    <col min="514" max="519" width="14.140625" style="102" customWidth="1"/>
    <col min="520" max="520" width="15.5703125" style="102" customWidth="1"/>
    <col min="521" max="521" width="15.28515625" style="102" customWidth="1"/>
    <col min="522" max="551" width="9.140625" style="102"/>
    <col min="552" max="590" width="3" style="102" customWidth="1"/>
    <col min="591" max="767" width="9.140625" style="102"/>
    <col min="768" max="768" width="7.42578125" style="102" customWidth="1"/>
    <col min="769" max="769" width="81.7109375" style="102" customWidth="1"/>
    <col min="770" max="775" width="14.140625" style="102" customWidth="1"/>
    <col min="776" max="776" width="15.5703125" style="102" customWidth="1"/>
    <col min="777" max="777" width="15.28515625" style="102" customWidth="1"/>
    <col min="778" max="807" width="9.140625" style="102"/>
    <col min="808" max="846" width="3" style="102" customWidth="1"/>
    <col min="847" max="1023" width="9.140625" style="102"/>
    <col min="1024" max="1024" width="7.42578125" style="102" customWidth="1"/>
    <col min="1025" max="1025" width="81.7109375" style="102" customWidth="1"/>
    <col min="1026" max="1031" width="14.140625" style="102" customWidth="1"/>
    <col min="1032" max="1032" width="15.5703125" style="102" customWidth="1"/>
    <col min="1033" max="1033" width="15.28515625" style="102" customWidth="1"/>
    <col min="1034" max="1063" width="9.140625" style="102"/>
    <col min="1064" max="1102" width="3" style="102" customWidth="1"/>
    <col min="1103" max="1279" width="9.140625" style="102"/>
    <col min="1280" max="1280" width="7.42578125" style="102" customWidth="1"/>
    <col min="1281" max="1281" width="81.7109375" style="102" customWidth="1"/>
    <col min="1282" max="1287" width="14.140625" style="102" customWidth="1"/>
    <col min="1288" max="1288" width="15.5703125" style="102" customWidth="1"/>
    <col min="1289" max="1289" width="15.28515625" style="102" customWidth="1"/>
    <col min="1290" max="1319" width="9.140625" style="102"/>
    <col min="1320" max="1358" width="3" style="102" customWidth="1"/>
    <col min="1359" max="1535" width="9.140625" style="102"/>
    <col min="1536" max="1536" width="7.42578125" style="102" customWidth="1"/>
    <col min="1537" max="1537" width="81.7109375" style="102" customWidth="1"/>
    <col min="1538" max="1543" width="14.140625" style="102" customWidth="1"/>
    <col min="1544" max="1544" width="15.5703125" style="102" customWidth="1"/>
    <col min="1545" max="1545" width="15.28515625" style="102" customWidth="1"/>
    <col min="1546" max="1575" width="9.140625" style="102"/>
    <col min="1576" max="1614" width="3" style="102" customWidth="1"/>
    <col min="1615" max="1791" width="9.140625" style="102"/>
    <col min="1792" max="1792" width="7.42578125" style="102" customWidth="1"/>
    <col min="1793" max="1793" width="81.7109375" style="102" customWidth="1"/>
    <col min="1794" max="1799" width="14.140625" style="102" customWidth="1"/>
    <col min="1800" max="1800" width="15.5703125" style="102" customWidth="1"/>
    <col min="1801" max="1801" width="15.28515625" style="102" customWidth="1"/>
    <col min="1802" max="1831" width="9.140625" style="102"/>
    <col min="1832" max="1870" width="3" style="102" customWidth="1"/>
    <col min="1871" max="2047" width="9.140625" style="102"/>
    <col min="2048" max="2048" width="7.42578125" style="102" customWidth="1"/>
    <col min="2049" max="2049" width="81.7109375" style="102" customWidth="1"/>
    <col min="2050" max="2055" width="14.140625" style="102" customWidth="1"/>
    <col min="2056" max="2056" width="15.5703125" style="102" customWidth="1"/>
    <col min="2057" max="2057" width="15.28515625" style="102" customWidth="1"/>
    <col min="2058" max="2087" width="9.140625" style="102"/>
    <col min="2088" max="2126" width="3" style="102" customWidth="1"/>
    <col min="2127" max="2303" width="9.140625" style="102"/>
    <col min="2304" max="2304" width="7.42578125" style="102" customWidth="1"/>
    <col min="2305" max="2305" width="81.7109375" style="102" customWidth="1"/>
    <col min="2306" max="2311" width="14.140625" style="102" customWidth="1"/>
    <col min="2312" max="2312" width="15.5703125" style="102" customWidth="1"/>
    <col min="2313" max="2313" width="15.28515625" style="102" customWidth="1"/>
    <col min="2314" max="2343" width="9.140625" style="102"/>
    <col min="2344" max="2382" width="3" style="102" customWidth="1"/>
    <col min="2383" max="2559" width="9.140625" style="102"/>
    <col min="2560" max="2560" width="7.42578125" style="102" customWidth="1"/>
    <col min="2561" max="2561" width="81.7109375" style="102" customWidth="1"/>
    <col min="2562" max="2567" width="14.140625" style="102" customWidth="1"/>
    <col min="2568" max="2568" width="15.5703125" style="102" customWidth="1"/>
    <col min="2569" max="2569" width="15.28515625" style="102" customWidth="1"/>
    <col min="2570" max="2599" width="9.140625" style="102"/>
    <col min="2600" max="2638" width="3" style="102" customWidth="1"/>
    <col min="2639" max="2815" width="9.140625" style="102"/>
    <col min="2816" max="2816" width="7.42578125" style="102" customWidth="1"/>
    <col min="2817" max="2817" width="81.7109375" style="102" customWidth="1"/>
    <col min="2818" max="2823" width="14.140625" style="102" customWidth="1"/>
    <col min="2824" max="2824" width="15.5703125" style="102" customWidth="1"/>
    <col min="2825" max="2825" width="15.28515625" style="102" customWidth="1"/>
    <col min="2826" max="2855" width="9.140625" style="102"/>
    <col min="2856" max="2894" width="3" style="102" customWidth="1"/>
    <col min="2895" max="3071" width="9.140625" style="102"/>
    <col min="3072" max="3072" width="7.42578125" style="102" customWidth="1"/>
    <col min="3073" max="3073" width="81.7109375" style="102" customWidth="1"/>
    <col min="3074" max="3079" width="14.140625" style="102" customWidth="1"/>
    <col min="3080" max="3080" width="15.5703125" style="102" customWidth="1"/>
    <col min="3081" max="3081" width="15.28515625" style="102" customWidth="1"/>
    <col min="3082" max="3111" width="9.140625" style="102"/>
    <col min="3112" max="3150" width="3" style="102" customWidth="1"/>
    <col min="3151" max="3327" width="9.140625" style="102"/>
    <col min="3328" max="3328" width="7.42578125" style="102" customWidth="1"/>
    <col min="3329" max="3329" width="81.7109375" style="102" customWidth="1"/>
    <col min="3330" max="3335" width="14.140625" style="102" customWidth="1"/>
    <col min="3336" max="3336" width="15.5703125" style="102" customWidth="1"/>
    <col min="3337" max="3337" width="15.28515625" style="102" customWidth="1"/>
    <col min="3338" max="3367" width="9.140625" style="102"/>
    <col min="3368" max="3406" width="3" style="102" customWidth="1"/>
    <col min="3407" max="3583" width="9.140625" style="102"/>
    <col min="3584" max="3584" width="7.42578125" style="102" customWidth="1"/>
    <col min="3585" max="3585" width="81.7109375" style="102" customWidth="1"/>
    <col min="3586" max="3591" width="14.140625" style="102" customWidth="1"/>
    <col min="3592" max="3592" width="15.5703125" style="102" customWidth="1"/>
    <col min="3593" max="3593" width="15.28515625" style="102" customWidth="1"/>
    <col min="3594" max="3623" width="9.140625" style="102"/>
    <col min="3624" max="3662" width="3" style="102" customWidth="1"/>
    <col min="3663" max="3839" width="9.140625" style="102"/>
    <col min="3840" max="3840" width="7.42578125" style="102" customWidth="1"/>
    <col min="3841" max="3841" width="81.7109375" style="102" customWidth="1"/>
    <col min="3842" max="3847" width="14.140625" style="102" customWidth="1"/>
    <col min="3848" max="3848" width="15.5703125" style="102" customWidth="1"/>
    <col min="3849" max="3849" width="15.28515625" style="102" customWidth="1"/>
    <col min="3850" max="3879" width="9.140625" style="102"/>
    <col min="3880" max="3918" width="3" style="102" customWidth="1"/>
    <col min="3919" max="4095" width="9.140625" style="102"/>
    <col min="4096" max="4096" width="7.42578125" style="102" customWidth="1"/>
    <col min="4097" max="4097" width="81.7109375" style="102" customWidth="1"/>
    <col min="4098" max="4103" width="14.140625" style="102" customWidth="1"/>
    <col min="4104" max="4104" width="15.5703125" style="102" customWidth="1"/>
    <col min="4105" max="4105" width="15.28515625" style="102" customWidth="1"/>
    <col min="4106" max="4135" width="9.140625" style="102"/>
    <col min="4136" max="4174" width="3" style="102" customWidth="1"/>
    <col min="4175" max="4351" width="9.140625" style="102"/>
    <col min="4352" max="4352" width="7.42578125" style="102" customWidth="1"/>
    <col min="4353" max="4353" width="81.7109375" style="102" customWidth="1"/>
    <col min="4354" max="4359" width="14.140625" style="102" customWidth="1"/>
    <col min="4360" max="4360" width="15.5703125" style="102" customWidth="1"/>
    <col min="4361" max="4361" width="15.28515625" style="102" customWidth="1"/>
    <col min="4362" max="4391" width="9.140625" style="102"/>
    <col min="4392" max="4430" width="3" style="102" customWidth="1"/>
    <col min="4431" max="4607" width="9.140625" style="102"/>
    <col min="4608" max="4608" width="7.42578125" style="102" customWidth="1"/>
    <col min="4609" max="4609" width="81.7109375" style="102" customWidth="1"/>
    <col min="4610" max="4615" width="14.140625" style="102" customWidth="1"/>
    <col min="4616" max="4616" width="15.5703125" style="102" customWidth="1"/>
    <col min="4617" max="4617" width="15.28515625" style="102" customWidth="1"/>
    <col min="4618" max="4647" width="9.140625" style="102"/>
    <col min="4648" max="4686" width="3" style="102" customWidth="1"/>
    <col min="4687" max="4863" width="9.140625" style="102"/>
    <col min="4864" max="4864" width="7.42578125" style="102" customWidth="1"/>
    <col min="4865" max="4865" width="81.7109375" style="102" customWidth="1"/>
    <col min="4866" max="4871" width="14.140625" style="102" customWidth="1"/>
    <col min="4872" max="4872" width="15.5703125" style="102" customWidth="1"/>
    <col min="4873" max="4873" width="15.28515625" style="102" customWidth="1"/>
    <col min="4874" max="4903" width="9.140625" style="102"/>
    <col min="4904" max="4942" width="3" style="102" customWidth="1"/>
    <col min="4943" max="5119" width="9.140625" style="102"/>
    <col min="5120" max="5120" width="7.42578125" style="102" customWidth="1"/>
    <col min="5121" max="5121" width="81.7109375" style="102" customWidth="1"/>
    <col min="5122" max="5127" width="14.140625" style="102" customWidth="1"/>
    <col min="5128" max="5128" width="15.5703125" style="102" customWidth="1"/>
    <col min="5129" max="5129" width="15.28515625" style="102" customWidth="1"/>
    <col min="5130" max="5159" width="9.140625" style="102"/>
    <col min="5160" max="5198" width="3" style="102" customWidth="1"/>
    <col min="5199" max="5375" width="9.140625" style="102"/>
    <col min="5376" max="5376" width="7.42578125" style="102" customWidth="1"/>
    <col min="5377" max="5377" width="81.7109375" style="102" customWidth="1"/>
    <col min="5378" max="5383" width="14.140625" style="102" customWidth="1"/>
    <col min="5384" max="5384" width="15.5703125" style="102" customWidth="1"/>
    <col min="5385" max="5385" width="15.28515625" style="102" customWidth="1"/>
    <col min="5386" max="5415" width="9.140625" style="102"/>
    <col min="5416" max="5454" width="3" style="102" customWidth="1"/>
    <col min="5455" max="5631" width="9.140625" style="102"/>
    <col min="5632" max="5632" width="7.42578125" style="102" customWidth="1"/>
    <col min="5633" max="5633" width="81.7109375" style="102" customWidth="1"/>
    <col min="5634" max="5639" width="14.140625" style="102" customWidth="1"/>
    <col min="5640" max="5640" width="15.5703125" style="102" customWidth="1"/>
    <col min="5641" max="5641" width="15.28515625" style="102" customWidth="1"/>
    <col min="5642" max="5671" width="9.140625" style="102"/>
    <col min="5672" max="5710" width="3" style="102" customWidth="1"/>
    <col min="5711" max="5887" width="9.140625" style="102"/>
    <col min="5888" max="5888" width="7.42578125" style="102" customWidth="1"/>
    <col min="5889" max="5889" width="81.7109375" style="102" customWidth="1"/>
    <col min="5890" max="5895" width="14.140625" style="102" customWidth="1"/>
    <col min="5896" max="5896" width="15.5703125" style="102" customWidth="1"/>
    <col min="5897" max="5897" width="15.28515625" style="102" customWidth="1"/>
    <col min="5898" max="5927" width="9.140625" style="102"/>
    <col min="5928" max="5966" width="3" style="102" customWidth="1"/>
    <col min="5967" max="6143" width="9.140625" style="102"/>
    <col min="6144" max="6144" width="7.42578125" style="102" customWidth="1"/>
    <col min="6145" max="6145" width="81.7109375" style="102" customWidth="1"/>
    <col min="6146" max="6151" width="14.140625" style="102" customWidth="1"/>
    <col min="6152" max="6152" width="15.5703125" style="102" customWidth="1"/>
    <col min="6153" max="6153" width="15.28515625" style="102" customWidth="1"/>
    <col min="6154" max="6183" width="9.140625" style="102"/>
    <col min="6184" max="6222" width="3" style="102" customWidth="1"/>
    <col min="6223" max="6399" width="9.140625" style="102"/>
    <col min="6400" max="6400" width="7.42578125" style="102" customWidth="1"/>
    <col min="6401" max="6401" width="81.7109375" style="102" customWidth="1"/>
    <col min="6402" max="6407" width="14.140625" style="102" customWidth="1"/>
    <col min="6408" max="6408" width="15.5703125" style="102" customWidth="1"/>
    <col min="6409" max="6409" width="15.28515625" style="102" customWidth="1"/>
    <col min="6410" max="6439" width="9.140625" style="102"/>
    <col min="6440" max="6478" width="3" style="102" customWidth="1"/>
    <col min="6479" max="6655" width="9.140625" style="102"/>
    <col min="6656" max="6656" width="7.42578125" style="102" customWidth="1"/>
    <col min="6657" max="6657" width="81.7109375" style="102" customWidth="1"/>
    <col min="6658" max="6663" width="14.140625" style="102" customWidth="1"/>
    <col min="6664" max="6664" width="15.5703125" style="102" customWidth="1"/>
    <col min="6665" max="6665" width="15.28515625" style="102" customWidth="1"/>
    <col min="6666" max="6695" width="9.140625" style="102"/>
    <col min="6696" max="6734" width="3" style="102" customWidth="1"/>
    <col min="6735" max="6911" width="9.140625" style="102"/>
    <col min="6912" max="6912" width="7.42578125" style="102" customWidth="1"/>
    <col min="6913" max="6913" width="81.7109375" style="102" customWidth="1"/>
    <col min="6914" max="6919" width="14.140625" style="102" customWidth="1"/>
    <col min="6920" max="6920" width="15.5703125" style="102" customWidth="1"/>
    <col min="6921" max="6921" width="15.28515625" style="102" customWidth="1"/>
    <col min="6922" max="6951" width="9.140625" style="102"/>
    <col min="6952" max="6990" width="3" style="102" customWidth="1"/>
    <col min="6991" max="7167" width="9.140625" style="102"/>
    <col min="7168" max="7168" width="7.42578125" style="102" customWidth="1"/>
    <col min="7169" max="7169" width="81.7109375" style="102" customWidth="1"/>
    <col min="7170" max="7175" width="14.140625" style="102" customWidth="1"/>
    <col min="7176" max="7176" width="15.5703125" style="102" customWidth="1"/>
    <col min="7177" max="7177" width="15.28515625" style="102" customWidth="1"/>
    <col min="7178" max="7207" width="9.140625" style="102"/>
    <col min="7208" max="7246" width="3" style="102" customWidth="1"/>
    <col min="7247" max="7423" width="9.140625" style="102"/>
    <col min="7424" max="7424" width="7.42578125" style="102" customWidth="1"/>
    <col min="7425" max="7425" width="81.7109375" style="102" customWidth="1"/>
    <col min="7426" max="7431" width="14.140625" style="102" customWidth="1"/>
    <col min="7432" max="7432" width="15.5703125" style="102" customWidth="1"/>
    <col min="7433" max="7433" width="15.28515625" style="102" customWidth="1"/>
    <col min="7434" max="7463" width="9.140625" style="102"/>
    <col min="7464" max="7502" width="3" style="102" customWidth="1"/>
    <col min="7503" max="7679" width="9.140625" style="102"/>
    <col min="7680" max="7680" width="7.42578125" style="102" customWidth="1"/>
    <col min="7681" max="7681" width="81.7109375" style="102" customWidth="1"/>
    <col min="7682" max="7687" width="14.140625" style="102" customWidth="1"/>
    <col min="7688" max="7688" width="15.5703125" style="102" customWidth="1"/>
    <col min="7689" max="7689" width="15.28515625" style="102" customWidth="1"/>
    <col min="7690" max="7719" width="9.140625" style="102"/>
    <col min="7720" max="7758" width="3" style="102" customWidth="1"/>
    <col min="7759" max="7935" width="9.140625" style="102"/>
    <col min="7936" max="7936" width="7.42578125" style="102" customWidth="1"/>
    <col min="7937" max="7937" width="81.7109375" style="102" customWidth="1"/>
    <col min="7938" max="7943" width="14.140625" style="102" customWidth="1"/>
    <col min="7944" max="7944" width="15.5703125" style="102" customWidth="1"/>
    <col min="7945" max="7945" width="15.28515625" style="102" customWidth="1"/>
    <col min="7946" max="7975" width="9.140625" style="102"/>
    <col min="7976" max="8014" width="3" style="102" customWidth="1"/>
    <col min="8015" max="8191" width="9.140625" style="102"/>
    <col min="8192" max="8192" width="7.42578125" style="102" customWidth="1"/>
    <col min="8193" max="8193" width="81.7109375" style="102" customWidth="1"/>
    <col min="8194" max="8199" width="14.140625" style="102" customWidth="1"/>
    <col min="8200" max="8200" width="15.5703125" style="102" customWidth="1"/>
    <col min="8201" max="8201" width="15.28515625" style="102" customWidth="1"/>
    <col min="8202" max="8231" width="9.140625" style="102"/>
    <col min="8232" max="8270" width="3" style="102" customWidth="1"/>
    <col min="8271" max="8447" width="9.140625" style="102"/>
    <col min="8448" max="8448" width="7.42578125" style="102" customWidth="1"/>
    <col min="8449" max="8449" width="81.7109375" style="102" customWidth="1"/>
    <col min="8450" max="8455" width="14.140625" style="102" customWidth="1"/>
    <col min="8456" max="8456" width="15.5703125" style="102" customWidth="1"/>
    <col min="8457" max="8457" width="15.28515625" style="102" customWidth="1"/>
    <col min="8458" max="8487" width="9.140625" style="102"/>
    <col min="8488" max="8526" width="3" style="102" customWidth="1"/>
    <col min="8527" max="8703" width="9.140625" style="102"/>
    <col min="8704" max="8704" width="7.42578125" style="102" customWidth="1"/>
    <col min="8705" max="8705" width="81.7109375" style="102" customWidth="1"/>
    <col min="8706" max="8711" width="14.140625" style="102" customWidth="1"/>
    <col min="8712" max="8712" width="15.5703125" style="102" customWidth="1"/>
    <col min="8713" max="8713" width="15.28515625" style="102" customWidth="1"/>
    <col min="8714" max="8743" width="9.140625" style="102"/>
    <col min="8744" max="8782" width="3" style="102" customWidth="1"/>
    <col min="8783" max="8959" width="9.140625" style="102"/>
    <col min="8960" max="8960" width="7.42578125" style="102" customWidth="1"/>
    <col min="8961" max="8961" width="81.7109375" style="102" customWidth="1"/>
    <col min="8962" max="8967" width="14.140625" style="102" customWidth="1"/>
    <col min="8968" max="8968" width="15.5703125" style="102" customWidth="1"/>
    <col min="8969" max="8969" width="15.28515625" style="102" customWidth="1"/>
    <col min="8970" max="8999" width="9.140625" style="102"/>
    <col min="9000" max="9038" width="3" style="102" customWidth="1"/>
    <col min="9039" max="9215" width="9.140625" style="102"/>
    <col min="9216" max="9216" width="7.42578125" style="102" customWidth="1"/>
    <col min="9217" max="9217" width="81.7109375" style="102" customWidth="1"/>
    <col min="9218" max="9223" width="14.140625" style="102" customWidth="1"/>
    <col min="9224" max="9224" width="15.5703125" style="102" customWidth="1"/>
    <col min="9225" max="9225" width="15.28515625" style="102" customWidth="1"/>
    <col min="9226" max="9255" width="9.140625" style="102"/>
    <col min="9256" max="9294" width="3" style="102" customWidth="1"/>
    <col min="9295" max="9471" width="9.140625" style="102"/>
    <col min="9472" max="9472" width="7.42578125" style="102" customWidth="1"/>
    <col min="9473" max="9473" width="81.7109375" style="102" customWidth="1"/>
    <col min="9474" max="9479" width="14.140625" style="102" customWidth="1"/>
    <col min="9480" max="9480" width="15.5703125" style="102" customWidth="1"/>
    <col min="9481" max="9481" width="15.28515625" style="102" customWidth="1"/>
    <col min="9482" max="9511" width="9.140625" style="102"/>
    <col min="9512" max="9550" width="3" style="102" customWidth="1"/>
    <col min="9551" max="9727" width="9.140625" style="102"/>
    <col min="9728" max="9728" width="7.42578125" style="102" customWidth="1"/>
    <col min="9729" max="9729" width="81.7109375" style="102" customWidth="1"/>
    <col min="9730" max="9735" width="14.140625" style="102" customWidth="1"/>
    <col min="9736" max="9736" width="15.5703125" style="102" customWidth="1"/>
    <col min="9737" max="9737" width="15.28515625" style="102" customWidth="1"/>
    <col min="9738" max="9767" width="9.140625" style="102"/>
    <col min="9768" max="9806" width="3" style="102" customWidth="1"/>
    <col min="9807" max="9983" width="9.140625" style="102"/>
    <col min="9984" max="9984" width="7.42578125" style="102" customWidth="1"/>
    <col min="9985" max="9985" width="81.7109375" style="102" customWidth="1"/>
    <col min="9986" max="9991" width="14.140625" style="102" customWidth="1"/>
    <col min="9992" max="9992" width="15.5703125" style="102" customWidth="1"/>
    <col min="9993" max="9993" width="15.28515625" style="102" customWidth="1"/>
    <col min="9994" max="10023" width="9.140625" style="102"/>
    <col min="10024" max="10062" width="3" style="102" customWidth="1"/>
    <col min="10063" max="10239" width="9.140625" style="102"/>
    <col min="10240" max="10240" width="7.42578125" style="102" customWidth="1"/>
    <col min="10241" max="10241" width="81.7109375" style="102" customWidth="1"/>
    <col min="10242" max="10247" width="14.140625" style="102" customWidth="1"/>
    <col min="10248" max="10248" width="15.5703125" style="102" customWidth="1"/>
    <col min="10249" max="10249" width="15.28515625" style="102" customWidth="1"/>
    <col min="10250" max="10279" width="9.140625" style="102"/>
    <col min="10280" max="10318" width="3" style="102" customWidth="1"/>
    <col min="10319" max="10495" width="9.140625" style="102"/>
    <col min="10496" max="10496" width="7.42578125" style="102" customWidth="1"/>
    <col min="10497" max="10497" width="81.7109375" style="102" customWidth="1"/>
    <col min="10498" max="10503" width="14.140625" style="102" customWidth="1"/>
    <col min="10504" max="10504" width="15.5703125" style="102" customWidth="1"/>
    <col min="10505" max="10505" width="15.28515625" style="102" customWidth="1"/>
    <col min="10506" max="10535" width="9.140625" style="102"/>
    <col min="10536" max="10574" width="3" style="102" customWidth="1"/>
    <col min="10575" max="10751" width="9.140625" style="102"/>
    <col min="10752" max="10752" width="7.42578125" style="102" customWidth="1"/>
    <col min="10753" max="10753" width="81.7109375" style="102" customWidth="1"/>
    <col min="10754" max="10759" width="14.140625" style="102" customWidth="1"/>
    <col min="10760" max="10760" width="15.5703125" style="102" customWidth="1"/>
    <col min="10761" max="10761" width="15.28515625" style="102" customWidth="1"/>
    <col min="10762" max="10791" width="9.140625" style="102"/>
    <col min="10792" max="10830" width="3" style="102" customWidth="1"/>
    <col min="10831" max="11007" width="9.140625" style="102"/>
    <col min="11008" max="11008" width="7.42578125" style="102" customWidth="1"/>
    <col min="11009" max="11009" width="81.7109375" style="102" customWidth="1"/>
    <col min="11010" max="11015" width="14.140625" style="102" customWidth="1"/>
    <col min="11016" max="11016" width="15.5703125" style="102" customWidth="1"/>
    <col min="11017" max="11017" width="15.28515625" style="102" customWidth="1"/>
    <col min="11018" max="11047" width="9.140625" style="102"/>
    <col min="11048" max="11086" width="3" style="102" customWidth="1"/>
    <col min="11087" max="11263" width="9.140625" style="102"/>
    <col min="11264" max="11264" width="7.42578125" style="102" customWidth="1"/>
    <col min="11265" max="11265" width="81.7109375" style="102" customWidth="1"/>
    <col min="11266" max="11271" width="14.140625" style="102" customWidth="1"/>
    <col min="11272" max="11272" width="15.5703125" style="102" customWidth="1"/>
    <col min="11273" max="11273" width="15.28515625" style="102" customWidth="1"/>
    <col min="11274" max="11303" width="9.140625" style="102"/>
    <col min="11304" max="11342" width="3" style="102" customWidth="1"/>
    <col min="11343" max="11519" width="9.140625" style="102"/>
    <col min="11520" max="11520" width="7.42578125" style="102" customWidth="1"/>
    <col min="11521" max="11521" width="81.7109375" style="102" customWidth="1"/>
    <col min="11522" max="11527" width="14.140625" style="102" customWidth="1"/>
    <col min="11528" max="11528" width="15.5703125" style="102" customWidth="1"/>
    <col min="11529" max="11529" width="15.28515625" style="102" customWidth="1"/>
    <col min="11530" max="11559" width="9.140625" style="102"/>
    <col min="11560" max="11598" width="3" style="102" customWidth="1"/>
    <col min="11599" max="11775" width="9.140625" style="102"/>
    <col min="11776" max="11776" width="7.42578125" style="102" customWidth="1"/>
    <col min="11777" max="11777" width="81.7109375" style="102" customWidth="1"/>
    <col min="11778" max="11783" width="14.140625" style="102" customWidth="1"/>
    <col min="11784" max="11784" width="15.5703125" style="102" customWidth="1"/>
    <col min="11785" max="11785" width="15.28515625" style="102" customWidth="1"/>
    <col min="11786" max="11815" width="9.140625" style="102"/>
    <col min="11816" max="11854" width="3" style="102" customWidth="1"/>
    <col min="11855" max="12031" width="9.140625" style="102"/>
    <col min="12032" max="12032" width="7.42578125" style="102" customWidth="1"/>
    <col min="12033" max="12033" width="81.7109375" style="102" customWidth="1"/>
    <col min="12034" max="12039" width="14.140625" style="102" customWidth="1"/>
    <col min="12040" max="12040" width="15.5703125" style="102" customWidth="1"/>
    <col min="12041" max="12041" width="15.28515625" style="102" customWidth="1"/>
    <col min="12042" max="12071" width="9.140625" style="102"/>
    <col min="12072" max="12110" width="3" style="102" customWidth="1"/>
    <col min="12111" max="12287" width="9.140625" style="102"/>
    <col min="12288" max="12288" width="7.42578125" style="102" customWidth="1"/>
    <col min="12289" max="12289" width="81.7109375" style="102" customWidth="1"/>
    <col min="12290" max="12295" width="14.140625" style="102" customWidth="1"/>
    <col min="12296" max="12296" width="15.5703125" style="102" customWidth="1"/>
    <col min="12297" max="12297" width="15.28515625" style="102" customWidth="1"/>
    <col min="12298" max="12327" width="9.140625" style="102"/>
    <col min="12328" max="12366" width="3" style="102" customWidth="1"/>
    <col min="12367" max="12543" width="9.140625" style="102"/>
    <col min="12544" max="12544" width="7.42578125" style="102" customWidth="1"/>
    <col min="12545" max="12545" width="81.7109375" style="102" customWidth="1"/>
    <col min="12546" max="12551" width="14.140625" style="102" customWidth="1"/>
    <col min="12552" max="12552" width="15.5703125" style="102" customWidth="1"/>
    <col min="12553" max="12553" width="15.28515625" style="102" customWidth="1"/>
    <col min="12554" max="12583" width="9.140625" style="102"/>
    <col min="12584" max="12622" width="3" style="102" customWidth="1"/>
    <col min="12623" max="12799" width="9.140625" style="102"/>
    <col min="12800" max="12800" width="7.42578125" style="102" customWidth="1"/>
    <col min="12801" max="12801" width="81.7109375" style="102" customWidth="1"/>
    <col min="12802" max="12807" width="14.140625" style="102" customWidth="1"/>
    <col min="12808" max="12808" width="15.5703125" style="102" customWidth="1"/>
    <col min="12809" max="12809" width="15.28515625" style="102" customWidth="1"/>
    <col min="12810" max="12839" width="9.140625" style="102"/>
    <col min="12840" max="12878" width="3" style="102" customWidth="1"/>
    <col min="12879" max="13055" width="9.140625" style="102"/>
    <col min="13056" max="13056" width="7.42578125" style="102" customWidth="1"/>
    <col min="13057" max="13057" width="81.7109375" style="102" customWidth="1"/>
    <col min="13058" max="13063" width="14.140625" style="102" customWidth="1"/>
    <col min="13064" max="13064" width="15.5703125" style="102" customWidth="1"/>
    <col min="13065" max="13065" width="15.28515625" style="102" customWidth="1"/>
    <col min="13066" max="13095" width="9.140625" style="102"/>
    <col min="13096" max="13134" width="3" style="102" customWidth="1"/>
    <col min="13135" max="13311" width="9.140625" style="102"/>
    <col min="13312" max="13312" width="7.42578125" style="102" customWidth="1"/>
    <col min="13313" max="13313" width="81.7109375" style="102" customWidth="1"/>
    <col min="13314" max="13319" width="14.140625" style="102" customWidth="1"/>
    <col min="13320" max="13320" width="15.5703125" style="102" customWidth="1"/>
    <col min="13321" max="13321" width="15.28515625" style="102" customWidth="1"/>
    <col min="13322" max="13351" width="9.140625" style="102"/>
    <col min="13352" max="13390" width="3" style="102" customWidth="1"/>
    <col min="13391" max="13567" width="9.140625" style="102"/>
    <col min="13568" max="13568" width="7.42578125" style="102" customWidth="1"/>
    <col min="13569" max="13569" width="81.7109375" style="102" customWidth="1"/>
    <col min="13570" max="13575" width="14.140625" style="102" customWidth="1"/>
    <col min="13576" max="13576" width="15.5703125" style="102" customWidth="1"/>
    <col min="13577" max="13577" width="15.28515625" style="102" customWidth="1"/>
    <col min="13578" max="13607" width="9.140625" style="102"/>
    <col min="13608" max="13646" width="3" style="102" customWidth="1"/>
    <col min="13647" max="13823" width="9.140625" style="102"/>
    <col min="13824" max="13824" width="7.42578125" style="102" customWidth="1"/>
    <col min="13825" max="13825" width="81.7109375" style="102" customWidth="1"/>
    <col min="13826" max="13831" width="14.140625" style="102" customWidth="1"/>
    <col min="13832" max="13832" width="15.5703125" style="102" customWidth="1"/>
    <col min="13833" max="13833" width="15.28515625" style="102" customWidth="1"/>
    <col min="13834" max="13863" width="9.140625" style="102"/>
    <col min="13864" max="13902" width="3" style="102" customWidth="1"/>
    <col min="13903" max="14079" width="9.140625" style="102"/>
    <col min="14080" max="14080" width="7.42578125" style="102" customWidth="1"/>
    <col min="14081" max="14081" width="81.7109375" style="102" customWidth="1"/>
    <col min="14082" max="14087" width="14.140625" style="102" customWidth="1"/>
    <col min="14088" max="14088" width="15.5703125" style="102" customWidth="1"/>
    <col min="14089" max="14089" width="15.28515625" style="102" customWidth="1"/>
    <col min="14090" max="14119" width="9.140625" style="102"/>
    <col min="14120" max="14158" width="3" style="102" customWidth="1"/>
    <col min="14159" max="14335" width="9.140625" style="102"/>
    <col min="14336" max="14336" width="7.42578125" style="102" customWidth="1"/>
    <col min="14337" max="14337" width="81.7109375" style="102" customWidth="1"/>
    <col min="14338" max="14343" width="14.140625" style="102" customWidth="1"/>
    <col min="14344" max="14344" width="15.5703125" style="102" customWidth="1"/>
    <col min="14345" max="14345" width="15.28515625" style="102" customWidth="1"/>
    <col min="14346" max="14375" width="9.140625" style="102"/>
    <col min="14376" max="14414" width="3" style="102" customWidth="1"/>
    <col min="14415" max="14591" width="9.140625" style="102"/>
    <col min="14592" max="14592" width="7.42578125" style="102" customWidth="1"/>
    <col min="14593" max="14593" width="81.7109375" style="102" customWidth="1"/>
    <col min="14594" max="14599" width="14.140625" style="102" customWidth="1"/>
    <col min="14600" max="14600" width="15.5703125" style="102" customWidth="1"/>
    <col min="14601" max="14601" width="15.28515625" style="102" customWidth="1"/>
    <col min="14602" max="14631" width="9.140625" style="102"/>
    <col min="14632" max="14670" width="3" style="102" customWidth="1"/>
    <col min="14671" max="14847" width="9.140625" style="102"/>
    <col min="14848" max="14848" width="7.42578125" style="102" customWidth="1"/>
    <col min="14849" max="14849" width="81.7109375" style="102" customWidth="1"/>
    <col min="14850" max="14855" width="14.140625" style="102" customWidth="1"/>
    <col min="14856" max="14856" width="15.5703125" style="102" customWidth="1"/>
    <col min="14857" max="14857" width="15.28515625" style="102" customWidth="1"/>
    <col min="14858" max="14887" width="9.140625" style="102"/>
    <col min="14888" max="14926" width="3" style="102" customWidth="1"/>
    <col min="14927" max="15103" width="9.140625" style="102"/>
    <col min="15104" max="15104" width="7.42578125" style="102" customWidth="1"/>
    <col min="15105" max="15105" width="81.7109375" style="102" customWidth="1"/>
    <col min="15106" max="15111" width="14.140625" style="102" customWidth="1"/>
    <col min="15112" max="15112" width="15.5703125" style="102" customWidth="1"/>
    <col min="15113" max="15113" width="15.28515625" style="102" customWidth="1"/>
    <col min="15114" max="15143" width="9.140625" style="102"/>
    <col min="15144" max="15182" width="3" style="102" customWidth="1"/>
    <col min="15183" max="15359" width="9.140625" style="102"/>
    <col min="15360" max="15360" width="7.42578125" style="102" customWidth="1"/>
    <col min="15361" max="15361" width="81.7109375" style="102" customWidth="1"/>
    <col min="15362" max="15367" width="14.140625" style="102" customWidth="1"/>
    <col min="15368" max="15368" width="15.5703125" style="102" customWidth="1"/>
    <col min="15369" max="15369" width="15.28515625" style="102" customWidth="1"/>
    <col min="15370" max="15399" width="9.140625" style="102"/>
    <col min="15400" max="15438" width="3" style="102" customWidth="1"/>
    <col min="15439" max="15615" width="9.140625" style="102"/>
    <col min="15616" max="15616" width="7.42578125" style="102" customWidth="1"/>
    <col min="15617" max="15617" width="81.7109375" style="102" customWidth="1"/>
    <col min="15618" max="15623" width="14.140625" style="102" customWidth="1"/>
    <col min="15624" max="15624" width="15.5703125" style="102" customWidth="1"/>
    <col min="15625" max="15625" width="15.28515625" style="102" customWidth="1"/>
    <col min="15626" max="15655" width="9.140625" style="102"/>
    <col min="15656" max="15694" width="3" style="102" customWidth="1"/>
    <col min="15695" max="15871" width="9.140625" style="102"/>
    <col min="15872" max="15872" width="7.42578125" style="102" customWidth="1"/>
    <col min="15873" max="15873" width="81.7109375" style="102" customWidth="1"/>
    <col min="15874" max="15879" width="14.140625" style="102" customWidth="1"/>
    <col min="15880" max="15880" width="15.5703125" style="102" customWidth="1"/>
    <col min="15881" max="15881" width="15.28515625" style="102" customWidth="1"/>
    <col min="15882" max="15911" width="9.140625" style="102"/>
    <col min="15912" max="15950" width="3" style="102" customWidth="1"/>
    <col min="15951" max="16127" width="9.140625" style="102"/>
    <col min="16128" max="16128" width="7.42578125" style="102" customWidth="1"/>
    <col min="16129" max="16129" width="81.7109375" style="102" customWidth="1"/>
    <col min="16130" max="16135" width="14.140625" style="102" customWidth="1"/>
    <col min="16136" max="16136" width="15.5703125" style="102" customWidth="1"/>
    <col min="16137" max="16137" width="15.28515625" style="102" customWidth="1"/>
    <col min="16138" max="16167" width="9.140625" style="102"/>
    <col min="16168" max="16206" width="3" style="102" customWidth="1"/>
    <col min="16207" max="16383" width="9.140625" style="102"/>
    <col min="16384" max="16384" width="9.140625" style="102" customWidth="1"/>
  </cols>
  <sheetData>
    <row r="1" spans="1:11" ht="88.5" customHeight="1" x14ac:dyDescent="0.2">
      <c r="B1" s="1075" t="s">
        <v>364</v>
      </c>
      <c r="C1" s="1075"/>
      <c r="D1" s="1075"/>
      <c r="E1" s="1075"/>
      <c r="F1" s="1075"/>
      <c r="G1" s="1075"/>
      <c r="H1" s="1075"/>
      <c r="I1" s="1075"/>
    </row>
    <row r="2" spans="1:11" ht="16.5" customHeight="1" x14ac:dyDescent="0.3">
      <c r="B2" s="1076" t="s">
        <v>28</v>
      </c>
      <c r="C2" s="1076"/>
      <c r="D2" s="1076"/>
      <c r="E2" s="1076"/>
      <c r="F2" s="1076"/>
      <c r="G2" s="1076"/>
      <c r="H2" s="1076"/>
      <c r="I2" s="1076"/>
    </row>
    <row r="3" spans="1:11" ht="32.25" customHeight="1" x14ac:dyDescent="0.2">
      <c r="A3" s="1077" t="s">
        <v>117</v>
      </c>
      <c r="B3" s="1077" t="s">
        <v>54</v>
      </c>
      <c r="C3" s="1078" t="s">
        <v>564</v>
      </c>
      <c r="D3" s="1078" t="s">
        <v>565</v>
      </c>
      <c r="E3" s="1078" t="s">
        <v>566</v>
      </c>
      <c r="F3" s="1078" t="s">
        <v>567</v>
      </c>
      <c r="G3" s="1078" t="s">
        <v>568</v>
      </c>
      <c r="H3" s="1078" t="s">
        <v>569</v>
      </c>
      <c r="I3" s="982" t="s">
        <v>570</v>
      </c>
    </row>
    <row r="4" spans="1:11" ht="30.4" customHeight="1" x14ac:dyDescent="0.2">
      <c r="A4" s="1077"/>
      <c r="B4" s="1077"/>
      <c r="C4" s="1078"/>
      <c r="D4" s="1078"/>
      <c r="E4" s="1078"/>
      <c r="F4" s="1078"/>
      <c r="G4" s="1078"/>
      <c r="H4" s="1078"/>
      <c r="I4" s="982"/>
    </row>
    <row r="5" spans="1:11" ht="24" customHeight="1" x14ac:dyDescent="0.3">
      <c r="A5" s="394">
        <v>1</v>
      </c>
      <c r="B5" s="457" t="s">
        <v>206</v>
      </c>
      <c r="C5" s="458">
        <v>25.551334234714499</v>
      </c>
      <c r="D5" s="458">
        <v>26.594926071808501</v>
      </c>
      <c r="E5" s="458">
        <v>27.200492375748802</v>
      </c>
      <c r="F5" s="458">
        <v>25.834</v>
      </c>
      <c r="G5" s="458">
        <v>27</v>
      </c>
      <c r="H5" s="808">
        <v>28</v>
      </c>
      <c r="I5" s="808">
        <v>28.6</v>
      </c>
    </row>
    <row r="6" spans="1:11" ht="24" customHeight="1" x14ac:dyDescent="0.3">
      <c r="A6" s="395">
        <v>2</v>
      </c>
      <c r="B6" s="457" t="s">
        <v>222</v>
      </c>
      <c r="C6" s="809">
        <f t="shared" ref="C6:I6" si="0">C5*C8</f>
        <v>28.291932369515514</v>
      </c>
      <c r="D6" s="809">
        <f t="shared" si="0"/>
        <v>30.00039679533295</v>
      </c>
      <c r="E6" s="809">
        <f t="shared" si="0"/>
        <v>32.142914632731774</v>
      </c>
      <c r="F6" s="809">
        <f t="shared" si="0"/>
        <v>28.934080000000002</v>
      </c>
      <c r="G6" s="809">
        <f t="shared" si="0"/>
        <v>30.779999999999998</v>
      </c>
      <c r="H6" s="810">
        <f t="shared" si="0"/>
        <v>33.04</v>
      </c>
      <c r="I6" s="810">
        <f t="shared" si="0"/>
        <v>33.747999999999998</v>
      </c>
    </row>
    <row r="7" spans="1:11" s="220" customFormat="1" ht="24" customHeight="1" x14ac:dyDescent="0.3">
      <c r="A7" s="483">
        <v>3</v>
      </c>
      <c r="B7" s="459" t="s">
        <v>313</v>
      </c>
      <c r="C7" s="460"/>
      <c r="D7" s="460">
        <f t="shared" ref="D7:I7" si="1">D6/C6*100</f>
        <v>106.03869825328121</v>
      </c>
      <c r="E7" s="461">
        <f t="shared" si="1"/>
        <v>107.14163166579225</v>
      </c>
      <c r="F7" s="461">
        <f t="shared" si="1"/>
        <v>90.016976775764604</v>
      </c>
      <c r="G7" s="461">
        <f t="shared" si="1"/>
        <v>106.37974319556729</v>
      </c>
      <c r="H7" s="461">
        <f t="shared" si="1"/>
        <v>107.34243014944771</v>
      </c>
      <c r="I7" s="461">
        <f t="shared" si="1"/>
        <v>102.14285714285714</v>
      </c>
    </row>
    <row r="8" spans="1:11" s="220" customFormat="1" ht="24" customHeight="1" x14ac:dyDescent="0.3">
      <c r="A8" s="483">
        <v>4</v>
      </c>
      <c r="B8" s="475" t="s">
        <v>223</v>
      </c>
      <c r="C8" s="476">
        <v>1.1072585137678481</v>
      </c>
      <c r="D8" s="476">
        <v>1.1280496405340401</v>
      </c>
      <c r="E8" s="476">
        <v>1.1817034114202101</v>
      </c>
      <c r="F8" s="476">
        <v>1.1200000000000001</v>
      </c>
      <c r="G8" s="476">
        <v>1.1399999999999999</v>
      </c>
      <c r="H8" s="476">
        <v>1.18</v>
      </c>
      <c r="I8" s="476">
        <v>1.18</v>
      </c>
    </row>
    <row r="9" spans="1:11" ht="19.5" customHeight="1" x14ac:dyDescent="0.3">
      <c r="A9" s="480"/>
      <c r="B9" s="1071"/>
      <c r="C9" s="1071"/>
      <c r="D9" s="1071"/>
      <c r="E9" s="1071"/>
      <c r="F9" s="1071"/>
      <c r="G9" s="1071"/>
      <c r="H9" s="1071"/>
      <c r="I9" s="1072"/>
    </row>
    <row r="10" spans="1:11" ht="81" customHeight="1" x14ac:dyDescent="0.3">
      <c r="A10" s="477">
        <v>5</v>
      </c>
      <c r="B10" s="478" t="s">
        <v>358</v>
      </c>
      <c r="C10" s="479">
        <v>65.657036500000004</v>
      </c>
      <c r="D10" s="479">
        <v>69.934363180000005</v>
      </c>
      <c r="E10" s="479">
        <v>74.488697939999994</v>
      </c>
      <c r="F10" s="479">
        <v>61.579202240000001</v>
      </c>
      <c r="G10" s="479">
        <v>54.312004080000001</v>
      </c>
      <c r="H10" s="479">
        <v>73</v>
      </c>
      <c r="I10" s="479">
        <v>76</v>
      </c>
      <c r="J10" s="224"/>
      <c r="K10" s="224"/>
    </row>
    <row r="11" spans="1:11" ht="24" customHeight="1" x14ac:dyDescent="0.3">
      <c r="A11" s="395"/>
      <c r="B11" s="462" t="s">
        <v>224</v>
      </c>
      <c r="C11" s="463"/>
      <c r="D11" s="463">
        <f>D10/C10*100</f>
        <v>106.51465084020356</v>
      </c>
      <c r="E11" s="464">
        <f t="shared" ref="E11:I11" si="2">E10/D10*100</f>
        <v>106.51229889414715</v>
      </c>
      <c r="F11" s="464">
        <f t="shared" si="2"/>
        <v>82.669188672893057</v>
      </c>
      <c r="G11" s="464">
        <f t="shared" si="2"/>
        <v>88.198615935820868</v>
      </c>
      <c r="H11" s="465">
        <f t="shared" si="2"/>
        <v>134.40859205355989</v>
      </c>
      <c r="I11" s="811">
        <f t="shared" si="2"/>
        <v>104.10958904109589</v>
      </c>
    </row>
    <row r="12" spans="1:11" ht="19.5" customHeight="1" x14ac:dyDescent="0.2">
      <c r="A12" s="482"/>
      <c r="B12" s="1073"/>
      <c r="C12" s="1073"/>
      <c r="D12" s="1073"/>
      <c r="E12" s="1073"/>
      <c r="F12" s="1073"/>
      <c r="G12" s="1073"/>
      <c r="H12" s="1073"/>
      <c r="I12" s="1074"/>
    </row>
    <row r="13" spans="1:11" ht="61.5" customHeight="1" x14ac:dyDescent="0.3">
      <c r="A13" s="477">
        <v>6</v>
      </c>
      <c r="B13" s="481" t="s">
        <v>337</v>
      </c>
      <c r="C13" s="479">
        <v>349.12243266000002</v>
      </c>
      <c r="D13" s="479">
        <v>431.29945974999998</v>
      </c>
      <c r="E13" s="479">
        <v>919.49194014</v>
      </c>
      <c r="F13" s="479">
        <v>729.65727100000004</v>
      </c>
      <c r="G13" s="479">
        <v>294.00476773000003</v>
      </c>
      <c r="H13" s="479">
        <v>294.00476773000003</v>
      </c>
      <c r="I13" s="710">
        <v>300</v>
      </c>
      <c r="J13" s="224"/>
      <c r="K13" s="224"/>
    </row>
    <row r="14" spans="1:11" ht="24" customHeight="1" x14ac:dyDescent="0.3">
      <c r="A14" s="395"/>
      <c r="B14" s="462" t="s">
        <v>224</v>
      </c>
      <c r="C14" s="463"/>
      <c r="D14" s="463">
        <f t="shared" ref="D14:I14" si="3">D13/C13*100</f>
        <v>123.53816867735617</v>
      </c>
      <c r="E14" s="464">
        <f t="shared" si="3"/>
        <v>213.19107162178631</v>
      </c>
      <c r="F14" s="464">
        <f t="shared" si="3"/>
        <v>79.354395525087895</v>
      </c>
      <c r="G14" s="464">
        <f t="shared" si="3"/>
        <v>40.29354320379273</v>
      </c>
      <c r="H14" s="463">
        <f t="shared" si="3"/>
        <v>100</v>
      </c>
      <c r="I14" s="811">
        <f t="shared" si="3"/>
        <v>102.03916158104813</v>
      </c>
    </row>
    <row r="15" spans="1:11" ht="37.5" customHeight="1" x14ac:dyDescent="0.25">
      <c r="A15" s="248"/>
      <c r="B15" s="249"/>
      <c r="C15" s="250"/>
      <c r="D15" s="250"/>
      <c r="E15" s="250"/>
      <c r="F15" s="250"/>
      <c r="G15" s="250"/>
      <c r="H15" s="250"/>
      <c r="I15" s="250"/>
    </row>
    <row r="17" spans="2:78" ht="19.5" thickBot="1" x14ac:dyDescent="0.35">
      <c r="C17" s="247"/>
      <c r="D17" s="247"/>
      <c r="E17" s="247"/>
      <c r="F17" s="247"/>
      <c r="G17" s="247"/>
      <c r="H17" s="247"/>
      <c r="I17" s="247"/>
    </row>
    <row r="18" spans="2:78" ht="19.5" thickBot="1" x14ac:dyDescent="0.35">
      <c r="C18" s="246"/>
      <c r="D18" s="246"/>
      <c r="E18" s="246"/>
      <c r="F18" s="246"/>
      <c r="G18" s="246"/>
      <c r="H18" s="246"/>
      <c r="I18" s="246"/>
      <c r="AN18" s="251"/>
      <c r="AO18" s="252"/>
      <c r="AP18" s="253"/>
      <c r="AQ18" s="252"/>
      <c r="AR18" s="253"/>
      <c r="AS18" s="252"/>
      <c r="AT18" s="253"/>
      <c r="AU18" s="252"/>
      <c r="AV18" s="253"/>
      <c r="AW18" s="252"/>
      <c r="AX18" s="253"/>
      <c r="AY18" s="252"/>
      <c r="AZ18" s="253"/>
      <c r="BA18" s="252"/>
      <c r="BB18" s="253"/>
      <c r="BC18" s="252"/>
      <c r="BD18" s="253"/>
      <c r="BE18" s="252"/>
      <c r="BF18" s="253"/>
      <c r="BG18" s="254"/>
      <c r="BH18" s="253"/>
      <c r="BI18" s="252"/>
      <c r="BJ18" s="253"/>
      <c r="BK18" s="252"/>
      <c r="BL18" s="253"/>
      <c r="BM18" s="252"/>
      <c r="BN18" s="253"/>
      <c r="BO18" s="252"/>
      <c r="BP18" s="253"/>
      <c r="BQ18" s="252"/>
      <c r="BR18" s="253"/>
      <c r="BS18" s="252"/>
      <c r="BT18" s="253"/>
      <c r="BU18" s="252"/>
      <c r="BV18" s="253"/>
      <c r="BW18" s="252"/>
      <c r="BX18" s="253"/>
      <c r="BY18" s="252"/>
      <c r="BZ18" s="255"/>
    </row>
    <row r="19" spans="2:78" ht="19.5" thickBot="1" x14ac:dyDescent="0.35">
      <c r="C19" s="247"/>
      <c r="D19" s="247"/>
      <c r="E19" s="247"/>
      <c r="F19" s="247"/>
      <c r="G19" s="247"/>
      <c r="H19" s="247"/>
      <c r="I19" s="247"/>
      <c r="AN19" s="256"/>
      <c r="AO19" s="135"/>
      <c r="AP19" s="257"/>
      <c r="AQ19" s="135"/>
      <c r="AR19" s="257"/>
      <c r="AS19" s="135"/>
      <c r="AT19" s="257"/>
      <c r="AU19" s="135"/>
      <c r="AV19" s="257"/>
      <c r="AW19" s="135"/>
      <c r="AX19" s="257"/>
      <c r="AY19" s="135"/>
      <c r="AZ19" s="257"/>
      <c r="BA19" s="135"/>
      <c r="BB19" s="257"/>
      <c r="BC19" s="135"/>
      <c r="BD19" s="257"/>
      <c r="BE19" s="135"/>
      <c r="BF19" s="254"/>
      <c r="BG19" s="135"/>
      <c r="BH19" s="254"/>
      <c r="BI19" s="135"/>
      <c r="BJ19" s="257"/>
      <c r="BK19" s="135"/>
      <c r="BL19" s="257"/>
      <c r="BM19" s="135"/>
      <c r="BN19" s="257"/>
      <c r="BO19" s="135"/>
      <c r="BP19" s="257"/>
      <c r="BQ19" s="135"/>
      <c r="BR19" s="257"/>
      <c r="BS19" s="135"/>
      <c r="BT19" s="257"/>
      <c r="BU19" s="135"/>
      <c r="BV19" s="257"/>
      <c r="BW19" s="135"/>
      <c r="BX19" s="257"/>
      <c r="BY19" s="135"/>
      <c r="BZ19" s="258"/>
    </row>
    <row r="20" spans="2:78" ht="19.5" thickBot="1" x14ac:dyDescent="0.35">
      <c r="C20" s="246"/>
      <c r="D20" s="246"/>
      <c r="E20" s="246"/>
      <c r="F20" s="246"/>
      <c r="G20" s="246"/>
      <c r="H20" s="246"/>
      <c r="I20" s="246"/>
      <c r="AN20" s="259"/>
      <c r="AO20" s="257"/>
      <c r="AP20" s="135"/>
      <c r="AQ20" s="257"/>
      <c r="AR20" s="135"/>
      <c r="AS20" s="257"/>
      <c r="AT20" s="135"/>
      <c r="AU20" s="257"/>
      <c r="AV20" s="135"/>
      <c r="AW20" s="257"/>
      <c r="AX20" s="135"/>
      <c r="AY20" s="257"/>
      <c r="AZ20" s="135"/>
      <c r="BA20" s="257"/>
      <c r="BB20" s="135"/>
      <c r="BC20" s="257"/>
      <c r="BD20" s="135"/>
      <c r="BE20" s="254"/>
      <c r="BF20" s="135"/>
      <c r="BG20" s="260"/>
      <c r="BH20" s="135"/>
      <c r="BI20" s="254"/>
      <c r="BJ20" s="135"/>
      <c r="BK20" s="257"/>
      <c r="BL20" s="135"/>
      <c r="BM20" s="257"/>
      <c r="BN20" s="135"/>
      <c r="BO20" s="257"/>
      <c r="BP20" s="135"/>
      <c r="BQ20" s="257"/>
      <c r="BR20" s="135"/>
      <c r="BS20" s="257"/>
      <c r="BT20" s="135"/>
      <c r="BU20" s="257"/>
      <c r="BV20" s="135"/>
      <c r="BW20" s="257"/>
      <c r="BX20" s="257"/>
      <c r="BY20" s="257"/>
      <c r="BZ20" s="261"/>
    </row>
    <row r="21" spans="2:78" ht="13.5" thickBot="1" x14ac:dyDescent="0.25">
      <c r="AN21" s="256"/>
      <c r="AO21" s="135"/>
      <c r="AP21" s="257"/>
      <c r="AQ21" s="135"/>
      <c r="AR21" s="257"/>
      <c r="AS21" s="135"/>
      <c r="AT21" s="257"/>
      <c r="AU21" s="135"/>
      <c r="AV21" s="257"/>
      <c r="AW21" s="135"/>
      <c r="AX21" s="257"/>
      <c r="AY21" s="135"/>
      <c r="AZ21" s="257"/>
      <c r="BA21" s="135"/>
      <c r="BB21" s="257"/>
      <c r="BC21" s="135"/>
      <c r="BD21" s="254"/>
      <c r="BE21" s="135"/>
      <c r="BF21" s="251"/>
      <c r="BG21" s="257"/>
      <c r="BH21" s="255"/>
      <c r="BI21" s="135"/>
      <c r="BJ21" s="254"/>
      <c r="BK21" s="135"/>
      <c r="BL21" s="257"/>
      <c r="BM21" s="135"/>
      <c r="BN21" s="257"/>
      <c r="BO21" s="135"/>
      <c r="BP21" s="257"/>
      <c r="BQ21" s="135"/>
      <c r="BR21" s="257"/>
      <c r="BS21" s="135"/>
      <c r="BT21" s="257"/>
      <c r="BU21" s="135"/>
      <c r="BV21" s="257"/>
      <c r="BW21" s="135"/>
      <c r="BX21" s="257"/>
      <c r="BY21" s="135"/>
      <c r="BZ21" s="258"/>
    </row>
    <row r="22" spans="2:78" ht="19.5" thickBot="1" x14ac:dyDescent="0.35">
      <c r="C22" s="247"/>
      <c r="D22" s="247"/>
      <c r="E22" s="247"/>
      <c r="F22" s="247"/>
      <c r="G22" s="247"/>
      <c r="H22" s="247"/>
      <c r="I22" s="247"/>
      <c r="AN22" s="259"/>
      <c r="AO22" s="257"/>
      <c r="AP22" s="135"/>
      <c r="AQ22" s="257"/>
      <c r="AR22" s="257"/>
      <c r="AS22" s="257"/>
      <c r="AT22" s="135"/>
      <c r="AU22" s="257"/>
      <c r="AV22" s="135"/>
      <c r="AW22" s="257"/>
      <c r="AX22" s="135"/>
      <c r="AY22" s="257"/>
      <c r="AZ22" s="135"/>
      <c r="BA22" s="257"/>
      <c r="BB22" s="135"/>
      <c r="BC22" s="254"/>
      <c r="BD22" s="135"/>
      <c r="BE22" s="251"/>
      <c r="BF22" s="257"/>
      <c r="BG22" s="262"/>
      <c r="BH22" s="257"/>
      <c r="BI22" s="255"/>
      <c r="BJ22" s="135"/>
      <c r="BK22" s="254"/>
      <c r="BL22" s="135"/>
      <c r="BM22" s="257"/>
      <c r="BN22" s="135"/>
      <c r="BO22" s="257"/>
      <c r="BP22" s="135"/>
      <c r="BQ22" s="257"/>
      <c r="BR22" s="135"/>
      <c r="BS22" s="257"/>
      <c r="BT22" s="135"/>
      <c r="BU22" s="257"/>
      <c r="BV22" s="135"/>
      <c r="BW22" s="257"/>
      <c r="BX22" s="135"/>
      <c r="BY22" s="257"/>
      <c r="BZ22" s="261"/>
    </row>
    <row r="23" spans="2:78" ht="19.5" thickBot="1" x14ac:dyDescent="0.35">
      <c r="C23" s="246"/>
      <c r="D23" s="246"/>
      <c r="E23" s="246"/>
      <c r="F23" s="246"/>
      <c r="G23" s="246"/>
      <c r="H23" s="246"/>
      <c r="I23" s="246"/>
      <c r="AN23" s="256"/>
      <c r="AO23" s="135"/>
      <c r="AP23" s="257"/>
      <c r="AQ23" s="257"/>
      <c r="AR23" s="135"/>
      <c r="AS23" s="257"/>
      <c r="AT23" s="257"/>
      <c r="AU23" s="135"/>
      <c r="AV23" s="257"/>
      <c r="AW23" s="135"/>
      <c r="AX23" s="257"/>
      <c r="AY23" s="135"/>
      <c r="AZ23" s="257"/>
      <c r="BA23" s="135"/>
      <c r="BB23" s="254"/>
      <c r="BC23" s="135"/>
      <c r="BD23" s="251"/>
      <c r="BE23" s="257"/>
      <c r="BF23" s="263"/>
      <c r="BG23" s="135"/>
      <c r="BH23" s="264"/>
      <c r="BI23" s="257"/>
      <c r="BJ23" s="255"/>
      <c r="BK23" s="135"/>
      <c r="BL23" s="254"/>
      <c r="BM23" s="135"/>
      <c r="BN23" s="257"/>
      <c r="BO23" s="135"/>
      <c r="BP23" s="257"/>
      <c r="BQ23" s="135"/>
      <c r="BR23" s="257"/>
      <c r="BS23" s="135"/>
      <c r="BT23" s="257"/>
      <c r="BU23" s="135"/>
      <c r="BV23" s="257"/>
      <c r="BW23" s="135"/>
      <c r="BX23" s="257"/>
      <c r="BY23" s="135"/>
      <c r="BZ23" s="258"/>
    </row>
    <row r="24" spans="2:78" ht="19.5" thickBot="1" x14ac:dyDescent="0.35">
      <c r="C24" s="247"/>
      <c r="D24" s="247"/>
      <c r="E24" s="247"/>
      <c r="F24" s="247"/>
      <c r="G24" s="247"/>
      <c r="H24" s="247"/>
      <c r="I24" s="247"/>
      <c r="AN24" s="259"/>
      <c r="AO24" s="257"/>
      <c r="AP24" s="135"/>
      <c r="AQ24" s="257"/>
      <c r="AR24" s="257"/>
      <c r="AS24" s="257"/>
      <c r="AT24" s="135"/>
      <c r="AU24" s="257"/>
      <c r="AV24" s="135"/>
      <c r="AW24" s="257"/>
      <c r="AX24" s="135"/>
      <c r="AY24" s="257"/>
      <c r="AZ24" s="135"/>
      <c r="BA24" s="254"/>
      <c r="BB24" s="135"/>
      <c r="BC24" s="251"/>
      <c r="BD24" s="257"/>
      <c r="BE24" s="135"/>
      <c r="BF24" s="254"/>
      <c r="BG24" s="254"/>
      <c r="BH24" s="135"/>
      <c r="BI24" s="264"/>
      <c r="BJ24" s="257"/>
      <c r="BK24" s="255"/>
      <c r="BL24" s="135"/>
      <c r="BM24" s="254"/>
      <c r="BN24" s="135"/>
      <c r="BO24" s="257"/>
      <c r="BP24" s="135"/>
      <c r="BQ24" s="257"/>
      <c r="BR24" s="135"/>
      <c r="BS24" s="257"/>
      <c r="BT24" s="135"/>
      <c r="BU24" s="257"/>
      <c r="BV24" s="135"/>
      <c r="BW24" s="257"/>
      <c r="BX24" s="135"/>
      <c r="BY24" s="257"/>
      <c r="BZ24" s="261"/>
    </row>
    <row r="25" spans="2:78" ht="19.5" thickBot="1" x14ac:dyDescent="0.35">
      <c r="C25" s="246"/>
      <c r="D25" s="246"/>
      <c r="E25" s="246"/>
      <c r="F25" s="246"/>
      <c r="G25" s="246"/>
      <c r="H25" s="246"/>
      <c r="I25" s="246"/>
      <c r="AN25" s="256"/>
      <c r="AO25" s="135"/>
      <c r="AP25" s="257"/>
      <c r="AQ25" s="135"/>
      <c r="AR25" s="257"/>
      <c r="AS25" s="257"/>
      <c r="AT25" s="257"/>
      <c r="AU25" s="135"/>
      <c r="AV25" s="257"/>
      <c r="AW25" s="135"/>
      <c r="AX25" s="257"/>
      <c r="AY25" s="135"/>
      <c r="AZ25" s="254"/>
      <c r="BA25" s="135"/>
      <c r="BB25" s="251"/>
      <c r="BC25" s="257"/>
      <c r="BD25" s="135"/>
      <c r="BE25" s="254"/>
      <c r="BF25" s="254"/>
      <c r="BG25" s="135"/>
      <c r="BH25" s="254"/>
      <c r="BI25" s="135"/>
      <c r="BJ25" s="264"/>
      <c r="BK25" s="257"/>
      <c r="BL25" s="255"/>
      <c r="BM25" s="135"/>
      <c r="BN25" s="254"/>
      <c r="BO25" s="135"/>
      <c r="BP25" s="257"/>
      <c r="BQ25" s="135"/>
      <c r="BR25" s="257"/>
      <c r="BS25" s="135"/>
      <c r="BT25" s="257"/>
      <c r="BU25" s="135"/>
      <c r="BV25" s="257"/>
      <c r="BW25" s="135"/>
      <c r="BX25" s="257"/>
      <c r="BY25" s="135"/>
      <c r="BZ25" s="258"/>
    </row>
    <row r="26" spans="2:78" ht="13.5" thickBot="1" x14ac:dyDescent="0.25">
      <c r="AN26" s="259"/>
      <c r="AO26" s="257"/>
      <c r="AP26" s="135"/>
      <c r="AQ26" s="257"/>
      <c r="AR26" s="257"/>
      <c r="AS26" s="135"/>
      <c r="AT26" s="257"/>
      <c r="AU26" s="257"/>
      <c r="AV26" s="135"/>
      <c r="AW26" s="257"/>
      <c r="AX26" s="135"/>
      <c r="AY26" s="254"/>
      <c r="AZ26" s="135"/>
      <c r="BA26" s="251"/>
      <c r="BB26" s="257"/>
      <c r="BC26" s="135"/>
      <c r="BD26" s="254"/>
      <c r="BE26" s="135"/>
      <c r="BF26" s="251"/>
      <c r="BG26" s="257"/>
      <c r="BH26" s="135"/>
      <c r="BI26" s="254"/>
      <c r="BJ26" s="135"/>
      <c r="BK26" s="264"/>
      <c r="BL26" s="257"/>
      <c r="BM26" s="255"/>
      <c r="BN26" s="135"/>
      <c r="BO26" s="254"/>
      <c r="BP26" s="135"/>
      <c r="BQ26" s="257"/>
      <c r="BR26" s="135"/>
      <c r="BS26" s="257"/>
      <c r="BT26" s="135"/>
      <c r="BU26" s="257"/>
      <c r="BV26" s="135"/>
      <c r="BW26" s="257"/>
      <c r="BX26" s="135"/>
      <c r="BY26" s="257"/>
      <c r="BZ26" s="261"/>
    </row>
    <row r="27" spans="2:78" ht="13.5" thickBot="1" x14ac:dyDescent="0.25">
      <c r="AN27" s="259"/>
      <c r="AO27" s="254"/>
      <c r="AP27" s="135"/>
      <c r="AQ27" s="251"/>
      <c r="AR27" s="257"/>
      <c r="AS27" s="263"/>
      <c r="AT27" s="254"/>
      <c r="AU27" s="254"/>
      <c r="AV27" s="251"/>
      <c r="AW27" s="257"/>
      <c r="AX27" s="135"/>
      <c r="AY27" s="254"/>
      <c r="AZ27" s="135"/>
      <c r="BA27" s="251"/>
      <c r="BB27" s="257"/>
      <c r="BC27" s="263"/>
      <c r="BD27" s="254"/>
      <c r="BE27" s="135"/>
      <c r="BF27" s="257"/>
      <c r="BG27" s="135"/>
      <c r="BH27" s="257"/>
      <c r="BI27" s="135"/>
      <c r="BJ27" s="254"/>
      <c r="BK27" s="264"/>
      <c r="BL27" s="257"/>
      <c r="BM27" s="255"/>
      <c r="BN27" s="135"/>
      <c r="BO27" s="254"/>
      <c r="BP27" s="135"/>
      <c r="BQ27" s="257"/>
      <c r="BR27" s="135"/>
      <c r="BS27" s="254"/>
      <c r="BT27" s="135"/>
      <c r="BU27" s="264"/>
      <c r="BV27" s="257"/>
      <c r="BW27" s="255"/>
      <c r="BX27" s="254"/>
      <c r="BY27" s="254"/>
      <c r="BZ27" s="261"/>
    </row>
    <row r="28" spans="2:78" ht="13.5" thickBot="1" x14ac:dyDescent="0.25">
      <c r="AN28" s="254"/>
      <c r="AO28" s="135"/>
      <c r="AP28" s="265"/>
      <c r="AQ28" s="257"/>
      <c r="AR28" s="261"/>
      <c r="AS28" s="254"/>
      <c r="AT28" s="254"/>
      <c r="AU28" s="265"/>
      <c r="AV28" s="257"/>
      <c r="AW28" s="135"/>
      <c r="AX28" s="254"/>
      <c r="AY28" s="135"/>
      <c r="AZ28" s="265"/>
      <c r="BA28" s="257"/>
      <c r="BB28" s="261"/>
      <c r="BC28" s="254"/>
      <c r="BD28" s="135"/>
      <c r="BE28" s="254"/>
      <c r="BF28" s="257"/>
      <c r="BG28" s="266"/>
      <c r="BH28" s="135"/>
      <c r="BI28" s="254"/>
      <c r="BJ28" s="135"/>
      <c r="BK28" s="254"/>
      <c r="BL28" s="259"/>
      <c r="BM28" s="257"/>
      <c r="BN28" s="267"/>
      <c r="BO28" s="135"/>
      <c r="BP28" s="254"/>
      <c r="BQ28" s="135"/>
      <c r="BR28" s="257"/>
      <c r="BS28" s="135"/>
      <c r="BT28" s="254"/>
      <c r="BU28" s="135"/>
      <c r="BV28" s="259"/>
      <c r="BW28" s="257"/>
      <c r="BX28" s="267"/>
      <c r="BY28" s="254"/>
      <c r="BZ28" s="254"/>
    </row>
    <row r="29" spans="2:78" ht="13.5" thickBot="1" x14ac:dyDescent="0.25">
      <c r="AN29" s="259"/>
      <c r="AO29" s="254"/>
      <c r="AP29" s="254"/>
      <c r="AQ29" s="264"/>
      <c r="AR29" s="257"/>
      <c r="AS29" s="255"/>
      <c r="AT29" s="254"/>
      <c r="AU29" s="254"/>
      <c r="AV29" s="135"/>
      <c r="AW29" s="257"/>
      <c r="AX29" s="135"/>
      <c r="AY29" s="254"/>
      <c r="AZ29" s="135"/>
      <c r="BA29" s="264"/>
      <c r="BB29" s="257"/>
      <c r="BC29" s="135"/>
      <c r="BD29" s="254"/>
      <c r="BE29" s="135"/>
      <c r="BF29" s="257"/>
      <c r="BG29" s="257"/>
      <c r="BH29" s="257"/>
      <c r="BI29" s="135"/>
      <c r="BJ29" s="254"/>
      <c r="BK29" s="251"/>
      <c r="BL29" s="257"/>
      <c r="BM29" s="263"/>
      <c r="BN29" s="135"/>
      <c r="BO29" s="254"/>
      <c r="BP29" s="135"/>
      <c r="BQ29" s="257"/>
      <c r="BR29" s="135"/>
      <c r="BS29" s="254"/>
      <c r="BT29" s="135"/>
      <c r="BU29" s="251"/>
      <c r="BV29" s="257"/>
      <c r="BW29" s="263"/>
      <c r="BX29" s="135"/>
      <c r="BY29" s="254"/>
      <c r="BZ29" s="261"/>
    </row>
    <row r="30" spans="2:78" ht="13.5" thickBot="1" x14ac:dyDescent="0.25">
      <c r="AM30" s="135"/>
      <c r="AN30" s="256"/>
      <c r="AO30" s="135"/>
      <c r="AP30" s="254"/>
      <c r="AQ30" s="254"/>
      <c r="AR30" s="264"/>
      <c r="AS30" s="257"/>
      <c r="AT30" s="255"/>
      <c r="AU30" s="135"/>
      <c r="AV30" s="254"/>
      <c r="AW30" s="135"/>
      <c r="AX30" s="257"/>
      <c r="AY30" s="135"/>
      <c r="AZ30" s="254"/>
      <c r="BA30" s="254"/>
      <c r="BB30" s="135"/>
      <c r="BC30" s="257"/>
      <c r="BD30" s="135"/>
      <c r="BE30" s="254"/>
      <c r="BF30" s="135"/>
      <c r="BG30" s="254"/>
      <c r="BH30" s="135"/>
      <c r="BI30" s="254"/>
      <c r="BJ30" s="135"/>
      <c r="BK30" s="257"/>
      <c r="BL30" s="263"/>
      <c r="BM30" s="254"/>
      <c r="BN30" s="254"/>
      <c r="BO30" s="135"/>
      <c r="BP30" s="257"/>
      <c r="BQ30" s="135"/>
      <c r="BR30" s="254"/>
      <c r="BS30" s="135"/>
      <c r="BT30" s="251"/>
      <c r="BU30" s="257"/>
      <c r="BV30" s="263"/>
      <c r="BW30" s="135"/>
      <c r="BX30" s="254"/>
      <c r="BY30" s="135"/>
      <c r="BZ30" s="258"/>
    </row>
    <row r="31" spans="2:78" ht="13.5" thickBot="1" x14ac:dyDescent="0.25">
      <c r="B31" s="135"/>
      <c r="AN31" s="259"/>
      <c r="AO31" s="257"/>
      <c r="AP31" s="135"/>
      <c r="AQ31" s="254"/>
      <c r="AR31" s="254"/>
      <c r="AS31" s="264"/>
      <c r="AT31" s="257"/>
      <c r="AU31" s="255"/>
      <c r="AV31" s="135"/>
      <c r="AW31" s="254"/>
      <c r="AX31" s="135"/>
      <c r="AY31" s="257"/>
      <c r="AZ31" s="255"/>
      <c r="BA31" s="135"/>
      <c r="BB31" s="254"/>
      <c r="BC31" s="135"/>
      <c r="BD31" s="257"/>
      <c r="BE31" s="135"/>
      <c r="BF31" s="254"/>
      <c r="BG31" s="135"/>
      <c r="BH31" s="254"/>
      <c r="BI31" s="135"/>
      <c r="BJ31" s="257"/>
      <c r="BK31" s="135"/>
      <c r="BL31" s="254"/>
      <c r="BM31" s="135"/>
      <c r="BN31" s="251"/>
      <c r="BO31" s="257"/>
      <c r="BP31" s="135"/>
      <c r="BQ31" s="254"/>
      <c r="BR31" s="135"/>
      <c r="BS31" s="251"/>
      <c r="BT31" s="257"/>
      <c r="BU31" s="263"/>
      <c r="BV31" s="135"/>
      <c r="BW31" s="254"/>
      <c r="BX31" s="135"/>
      <c r="BY31" s="257"/>
      <c r="BZ31" s="261"/>
    </row>
    <row r="32" spans="2:78" ht="13.5" thickBot="1" x14ac:dyDescent="0.25">
      <c r="AN32" s="256"/>
      <c r="AO32" s="257"/>
      <c r="AP32" s="257"/>
      <c r="AQ32" s="135"/>
      <c r="AR32" s="254"/>
      <c r="AS32" s="254"/>
      <c r="AT32" s="264"/>
      <c r="AU32" s="257"/>
      <c r="AV32" s="255"/>
      <c r="AW32" s="135"/>
      <c r="AX32" s="254"/>
      <c r="AY32" s="264"/>
      <c r="AZ32" s="257"/>
      <c r="BA32" s="255"/>
      <c r="BB32" s="135"/>
      <c r="BC32" s="254"/>
      <c r="BD32" s="135"/>
      <c r="BE32" s="257"/>
      <c r="BF32" s="135"/>
      <c r="BG32" s="254"/>
      <c r="BH32" s="135"/>
      <c r="BI32" s="257"/>
      <c r="BJ32" s="135"/>
      <c r="BK32" s="254"/>
      <c r="BL32" s="135"/>
      <c r="BM32" s="251"/>
      <c r="BN32" s="257"/>
      <c r="BO32" s="263"/>
      <c r="BP32" s="254"/>
      <c r="BQ32" s="135"/>
      <c r="BR32" s="251"/>
      <c r="BS32" s="257"/>
      <c r="BT32" s="263"/>
      <c r="BU32" s="135"/>
      <c r="BV32" s="254"/>
      <c r="BW32" s="135"/>
      <c r="BX32" s="257"/>
      <c r="BY32" s="135"/>
      <c r="BZ32" s="258"/>
    </row>
    <row r="33" spans="2:78" ht="13.5" thickBot="1" x14ac:dyDescent="0.25">
      <c r="AN33" s="259"/>
      <c r="AO33" s="257"/>
      <c r="AP33" s="257"/>
      <c r="AQ33" s="257"/>
      <c r="AR33" s="135"/>
      <c r="AS33" s="254"/>
      <c r="AT33" s="135"/>
      <c r="AU33" s="264"/>
      <c r="AV33" s="257"/>
      <c r="AW33" s="255"/>
      <c r="AX33" s="254"/>
      <c r="AY33" s="254"/>
      <c r="AZ33" s="264"/>
      <c r="BA33" s="257"/>
      <c r="BB33" s="255"/>
      <c r="BC33" s="135"/>
      <c r="BD33" s="254"/>
      <c r="BE33" s="135"/>
      <c r="BF33" s="257"/>
      <c r="BG33" s="135"/>
      <c r="BH33" s="257"/>
      <c r="BI33" s="135"/>
      <c r="BJ33" s="254"/>
      <c r="BK33" s="135"/>
      <c r="BL33" s="251"/>
      <c r="BM33" s="257"/>
      <c r="BN33" s="263"/>
      <c r="BO33" s="254"/>
      <c r="BP33" s="254"/>
      <c r="BQ33" s="251"/>
      <c r="BR33" s="257"/>
      <c r="BS33" s="263"/>
      <c r="BT33" s="254"/>
      <c r="BU33" s="254"/>
      <c r="BV33" s="135"/>
      <c r="BW33" s="257"/>
      <c r="BX33" s="135"/>
      <c r="BY33" s="257"/>
      <c r="BZ33" s="261"/>
    </row>
    <row r="34" spans="2:78" ht="13.5" thickBot="1" x14ac:dyDescent="0.25">
      <c r="B34" s="135"/>
      <c r="AN34" s="256"/>
      <c r="AO34" s="257"/>
      <c r="AP34" s="135"/>
      <c r="AQ34" s="257"/>
      <c r="AR34" s="257"/>
      <c r="AS34" s="135"/>
      <c r="AT34" s="254"/>
      <c r="AU34" s="135"/>
      <c r="AV34" s="264"/>
      <c r="AW34" s="257"/>
      <c r="AX34" s="255"/>
      <c r="AY34" s="254"/>
      <c r="AZ34" s="135"/>
      <c r="BA34" s="264"/>
      <c r="BB34" s="257"/>
      <c r="BC34" s="255"/>
      <c r="BD34" s="135"/>
      <c r="BE34" s="254"/>
      <c r="BF34" s="135"/>
      <c r="BG34" s="257"/>
      <c r="BH34" s="135"/>
      <c r="BI34" s="254"/>
      <c r="BJ34" s="135"/>
      <c r="BK34" s="251"/>
      <c r="BL34" s="257"/>
      <c r="BM34" s="263"/>
      <c r="BN34" s="135"/>
      <c r="BO34" s="254"/>
      <c r="BP34" s="251"/>
      <c r="BQ34" s="257"/>
      <c r="BR34" s="263"/>
      <c r="BS34" s="135"/>
      <c r="BT34" s="254"/>
      <c r="BU34" s="135"/>
      <c r="BV34" s="257"/>
      <c r="BW34" s="135"/>
      <c r="BX34" s="257"/>
      <c r="BY34" s="135"/>
      <c r="BZ34" s="258"/>
    </row>
    <row r="35" spans="2:78" ht="13.5" thickBot="1" x14ac:dyDescent="0.25">
      <c r="AN35" s="256"/>
      <c r="AO35" s="135"/>
      <c r="AP35" s="257"/>
      <c r="AQ35" s="257"/>
      <c r="AR35" s="135"/>
      <c r="AS35" s="257"/>
      <c r="AT35" s="135"/>
      <c r="AU35" s="254"/>
      <c r="AV35" s="135"/>
      <c r="AW35" s="264"/>
      <c r="AX35" s="257"/>
      <c r="AY35" s="135"/>
      <c r="AZ35" s="254"/>
      <c r="BA35" s="135"/>
      <c r="BB35" s="264"/>
      <c r="BC35" s="257"/>
      <c r="BD35" s="255"/>
      <c r="BE35" s="135"/>
      <c r="BF35" s="254"/>
      <c r="BG35" s="135"/>
      <c r="BH35" s="254"/>
      <c r="BI35" s="135"/>
      <c r="BJ35" s="251"/>
      <c r="BK35" s="257"/>
      <c r="BL35" s="263"/>
      <c r="BM35" s="135"/>
      <c r="BN35" s="254"/>
      <c r="BO35" s="251"/>
      <c r="BP35" s="257"/>
      <c r="BQ35" s="263"/>
      <c r="BR35" s="135"/>
      <c r="BS35" s="254"/>
      <c r="BT35" s="135"/>
      <c r="BU35" s="257"/>
      <c r="BV35" s="135"/>
      <c r="BW35" s="257"/>
      <c r="BX35" s="135"/>
      <c r="BY35" s="257"/>
      <c r="BZ35" s="261"/>
    </row>
    <row r="36" spans="2:78" ht="13.5" thickBot="1" x14ac:dyDescent="0.25">
      <c r="AN36" s="259"/>
      <c r="AO36" s="257"/>
      <c r="AP36" s="135"/>
      <c r="AQ36" s="257"/>
      <c r="AR36" s="257"/>
      <c r="AS36" s="135"/>
      <c r="AT36" s="257"/>
      <c r="AU36" s="135"/>
      <c r="AV36" s="254"/>
      <c r="AW36" s="135"/>
      <c r="AX36" s="264"/>
      <c r="AY36" s="257"/>
      <c r="AZ36" s="135"/>
      <c r="BA36" s="254"/>
      <c r="BB36" s="135"/>
      <c r="BC36" s="264"/>
      <c r="BD36" s="257"/>
      <c r="BE36" s="255"/>
      <c r="BF36" s="135"/>
      <c r="BG36" s="254"/>
      <c r="BH36" s="135"/>
      <c r="BI36" s="251"/>
      <c r="BJ36" s="257"/>
      <c r="BK36" s="263"/>
      <c r="BL36" s="135"/>
      <c r="BM36" s="254"/>
      <c r="BN36" s="251"/>
      <c r="BO36" s="257"/>
      <c r="BP36" s="263"/>
      <c r="BQ36" s="135"/>
      <c r="BR36" s="254"/>
      <c r="BS36" s="135"/>
      <c r="BT36" s="257"/>
      <c r="BU36" s="135"/>
      <c r="BV36" s="257"/>
      <c r="BW36" s="135"/>
      <c r="BX36" s="257"/>
      <c r="BY36" s="135"/>
      <c r="BZ36" s="258"/>
    </row>
    <row r="37" spans="2:78" ht="13.5" thickBot="1" x14ac:dyDescent="0.25">
      <c r="B37" s="135"/>
      <c r="AN37" s="256"/>
      <c r="AO37" s="135"/>
      <c r="AP37" s="257"/>
      <c r="AQ37" s="257"/>
      <c r="AR37" s="135"/>
      <c r="AS37" s="257"/>
      <c r="AT37" s="135"/>
      <c r="AU37" s="257"/>
      <c r="AV37" s="135"/>
      <c r="AW37" s="254"/>
      <c r="AX37" s="135"/>
      <c r="AY37" s="264"/>
      <c r="AZ37" s="257"/>
      <c r="BA37" s="135"/>
      <c r="BB37" s="254"/>
      <c r="BC37" s="135"/>
      <c r="BD37" s="264"/>
      <c r="BE37" s="257"/>
      <c r="BF37" s="255"/>
      <c r="BG37" s="135"/>
      <c r="BH37" s="251"/>
      <c r="BI37" s="257"/>
      <c r="BJ37" s="263"/>
      <c r="BK37" s="135"/>
      <c r="BL37" s="254"/>
      <c r="BM37" s="251"/>
      <c r="BN37" s="257"/>
      <c r="BO37" s="263"/>
      <c r="BP37" s="135"/>
      <c r="BQ37" s="254"/>
      <c r="BR37" s="135"/>
      <c r="BS37" s="257"/>
      <c r="BT37" s="135"/>
      <c r="BU37" s="257"/>
      <c r="BV37" s="135"/>
      <c r="BW37" s="257"/>
      <c r="BX37" s="135"/>
      <c r="BY37" s="257"/>
      <c r="BZ37" s="261"/>
    </row>
    <row r="38" spans="2:78" ht="13.5" thickBot="1" x14ac:dyDescent="0.25">
      <c r="AN38" s="259"/>
      <c r="AO38" s="257"/>
      <c r="AP38" s="135"/>
      <c r="AQ38" s="257"/>
      <c r="AR38" s="257"/>
      <c r="AS38" s="135"/>
      <c r="AT38" s="257"/>
      <c r="AU38" s="135"/>
      <c r="AV38" s="257"/>
      <c r="AW38" s="135"/>
      <c r="AX38" s="254"/>
      <c r="AY38" s="135"/>
      <c r="AZ38" s="264"/>
      <c r="BA38" s="257"/>
      <c r="BB38" s="135"/>
      <c r="BC38" s="254"/>
      <c r="BD38" s="135"/>
      <c r="BE38" s="264"/>
      <c r="BF38" s="257"/>
      <c r="BG38" s="253"/>
      <c r="BH38" s="257"/>
      <c r="BI38" s="263"/>
      <c r="BJ38" s="135"/>
      <c r="BK38" s="254"/>
      <c r="BL38" s="251"/>
      <c r="BM38" s="257"/>
      <c r="BN38" s="263"/>
      <c r="BO38" s="135"/>
      <c r="BP38" s="254"/>
      <c r="BQ38" s="135"/>
      <c r="BR38" s="257"/>
      <c r="BS38" s="135"/>
      <c r="BT38" s="257"/>
      <c r="BU38" s="135"/>
      <c r="BV38" s="257"/>
      <c r="BW38" s="135"/>
      <c r="BX38" s="257"/>
      <c r="BY38" s="135"/>
      <c r="BZ38" s="258"/>
    </row>
    <row r="39" spans="2:78" ht="13.5" thickBot="1" x14ac:dyDescent="0.25">
      <c r="AN39" s="256"/>
      <c r="AO39" s="257"/>
      <c r="AP39" s="257"/>
      <c r="AQ39" s="257"/>
      <c r="AR39" s="257"/>
      <c r="AS39" s="257"/>
      <c r="AT39" s="257"/>
      <c r="AU39" s="257"/>
      <c r="AV39" s="135"/>
      <c r="AW39" s="257"/>
      <c r="AX39" s="135"/>
      <c r="AY39" s="254"/>
      <c r="AZ39" s="135"/>
      <c r="BA39" s="264"/>
      <c r="BB39" s="257"/>
      <c r="BC39" s="135"/>
      <c r="BD39" s="254"/>
      <c r="BE39" s="135"/>
      <c r="BF39" s="264"/>
      <c r="BG39" s="257"/>
      <c r="BH39" s="263"/>
      <c r="BI39" s="135"/>
      <c r="BJ39" s="254"/>
      <c r="BK39" s="251"/>
      <c r="BL39" s="257"/>
      <c r="BM39" s="263"/>
      <c r="BN39" s="135"/>
      <c r="BO39" s="254"/>
      <c r="BP39" s="135"/>
      <c r="BQ39" s="257"/>
      <c r="BR39" s="135"/>
      <c r="BS39" s="257"/>
      <c r="BT39" s="135"/>
      <c r="BU39" s="257"/>
      <c r="BV39" s="135"/>
      <c r="BW39" s="257"/>
      <c r="BX39" s="135"/>
      <c r="BY39" s="257"/>
      <c r="BZ39" s="261"/>
    </row>
    <row r="40" spans="2:78" ht="13.5" thickBot="1" x14ac:dyDescent="0.25">
      <c r="AN40" s="259"/>
      <c r="AO40" s="257"/>
      <c r="AP40" s="257"/>
      <c r="AQ40" s="135"/>
      <c r="AR40" s="257"/>
      <c r="AS40" s="135"/>
      <c r="AT40" s="257"/>
      <c r="AU40" s="135"/>
      <c r="AV40" s="257"/>
      <c r="AW40" s="135"/>
      <c r="AX40" s="257"/>
      <c r="AY40" s="135"/>
      <c r="AZ40" s="254"/>
      <c r="BA40" s="135"/>
      <c r="BB40" s="264"/>
      <c r="BC40" s="257"/>
      <c r="BD40" s="135"/>
      <c r="BE40" s="254"/>
      <c r="BF40" s="135"/>
      <c r="BG40" s="268"/>
      <c r="BH40" s="135"/>
      <c r="BI40" s="254"/>
      <c r="BJ40" s="251"/>
      <c r="BK40" s="257"/>
      <c r="BL40" s="263"/>
      <c r="BM40" s="135"/>
      <c r="BN40" s="254"/>
      <c r="BO40" s="135"/>
      <c r="BP40" s="257"/>
      <c r="BQ40" s="135"/>
      <c r="BR40" s="257"/>
      <c r="BS40" s="135"/>
      <c r="BT40" s="257"/>
      <c r="BU40" s="135"/>
      <c r="BV40" s="257"/>
      <c r="BW40" s="135"/>
      <c r="BX40" s="257"/>
      <c r="BY40" s="135"/>
      <c r="BZ40" s="258"/>
    </row>
    <row r="41" spans="2:78" ht="13.5" thickBot="1" x14ac:dyDescent="0.25">
      <c r="AN41" s="256"/>
      <c r="AO41" s="257"/>
      <c r="AP41" s="135"/>
      <c r="AQ41" s="257"/>
      <c r="AR41" s="135"/>
      <c r="AS41" s="257"/>
      <c r="AT41" s="135"/>
      <c r="AU41" s="257"/>
      <c r="AV41" s="135"/>
      <c r="AW41" s="257"/>
      <c r="AX41" s="135"/>
      <c r="AY41" s="257"/>
      <c r="AZ41" s="135"/>
      <c r="BA41" s="254"/>
      <c r="BB41" s="135"/>
      <c r="BC41" s="264"/>
      <c r="BD41" s="257"/>
      <c r="BE41" s="255"/>
      <c r="BF41" s="254"/>
      <c r="BG41" s="135"/>
      <c r="BH41" s="254"/>
      <c r="BI41" s="251"/>
      <c r="BJ41" s="257"/>
      <c r="BK41" s="263"/>
      <c r="BL41" s="135"/>
      <c r="BM41" s="254"/>
      <c r="BN41" s="135"/>
      <c r="BO41" s="257"/>
      <c r="BP41" s="135"/>
      <c r="BQ41" s="257"/>
      <c r="BR41" s="135"/>
      <c r="BS41" s="257"/>
      <c r="BT41" s="135"/>
      <c r="BU41" s="257"/>
      <c r="BV41" s="135"/>
      <c r="BW41" s="257"/>
      <c r="BX41" s="135"/>
      <c r="BY41" s="257"/>
      <c r="BZ41" s="261"/>
    </row>
    <row r="42" spans="2:78" ht="13.5" thickBot="1" x14ac:dyDescent="0.25">
      <c r="AN42" s="256"/>
      <c r="AO42" s="135"/>
      <c r="AP42" s="257"/>
      <c r="AQ42" s="135"/>
      <c r="AR42" s="257"/>
      <c r="AS42" s="135"/>
      <c r="AT42" s="257"/>
      <c r="AU42" s="135"/>
      <c r="AV42" s="257"/>
      <c r="AW42" s="135"/>
      <c r="AX42" s="257"/>
      <c r="AY42" s="135"/>
      <c r="AZ42" s="257"/>
      <c r="BA42" s="135"/>
      <c r="BB42" s="254"/>
      <c r="BC42" s="135"/>
      <c r="BD42" s="264"/>
      <c r="BE42" s="257"/>
      <c r="BF42" s="255"/>
      <c r="BG42" s="254"/>
      <c r="BH42" s="251"/>
      <c r="BI42" s="257"/>
      <c r="BJ42" s="263"/>
      <c r="BK42" s="135"/>
      <c r="BL42" s="254"/>
      <c r="BM42" s="135"/>
      <c r="BN42" s="257"/>
      <c r="BO42" s="135"/>
      <c r="BP42" s="257"/>
      <c r="BQ42" s="135"/>
      <c r="BR42" s="257"/>
      <c r="BS42" s="135"/>
      <c r="BT42" s="257"/>
      <c r="BU42" s="135"/>
      <c r="BV42" s="257"/>
      <c r="BW42" s="135"/>
      <c r="BX42" s="257"/>
      <c r="BY42" s="135"/>
      <c r="BZ42" s="258"/>
    </row>
    <row r="43" spans="2:78" ht="13.5" thickBot="1" x14ac:dyDescent="0.25">
      <c r="AN43" s="259"/>
      <c r="AO43" s="257"/>
      <c r="AP43" s="135"/>
      <c r="AQ43" s="257"/>
      <c r="AR43" s="135"/>
      <c r="AS43" s="257"/>
      <c r="AT43" s="135"/>
      <c r="AU43" s="257"/>
      <c r="AV43" s="135"/>
      <c r="AW43" s="257"/>
      <c r="AX43" s="135"/>
      <c r="AY43" s="257"/>
      <c r="AZ43" s="135"/>
      <c r="BA43" s="257"/>
      <c r="BB43" s="135"/>
      <c r="BC43" s="254"/>
      <c r="BD43" s="135"/>
      <c r="BE43" s="264"/>
      <c r="BF43" s="257"/>
      <c r="BG43" s="253"/>
      <c r="BH43" s="257"/>
      <c r="BI43" s="263"/>
      <c r="BJ43" s="135"/>
      <c r="BK43" s="254"/>
      <c r="BL43" s="135"/>
      <c r="BM43" s="257"/>
      <c r="BN43" s="135"/>
      <c r="BO43" s="257"/>
      <c r="BP43" s="257"/>
      <c r="BQ43" s="257"/>
      <c r="BR43" s="135"/>
      <c r="BS43" s="257"/>
      <c r="BT43" s="135"/>
      <c r="BU43" s="257"/>
      <c r="BV43" s="135"/>
      <c r="BW43" s="257"/>
      <c r="BX43" s="135"/>
      <c r="BY43" s="257"/>
      <c r="BZ43" s="261"/>
    </row>
    <row r="44" spans="2:78" ht="13.5" thickBot="1" x14ac:dyDescent="0.25">
      <c r="AN44" s="256"/>
      <c r="AO44" s="135"/>
      <c r="AP44" s="257"/>
      <c r="AQ44" s="135"/>
      <c r="AR44" s="257"/>
      <c r="AS44" s="135"/>
      <c r="AT44" s="257"/>
      <c r="AU44" s="135"/>
      <c r="AV44" s="257"/>
      <c r="AW44" s="135"/>
      <c r="AX44" s="257"/>
      <c r="AY44" s="135"/>
      <c r="AZ44" s="257"/>
      <c r="BA44" s="135"/>
      <c r="BB44" s="257"/>
      <c r="BC44" s="135"/>
      <c r="BD44" s="254"/>
      <c r="BE44" s="135"/>
      <c r="BF44" s="264"/>
      <c r="BG44" s="257"/>
      <c r="BH44" s="263"/>
      <c r="BI44" s="135"/>
      <c r="BJ44" s="254"/>
      <c r="BK44" s="135"/>
      <c r="BL44" s="257"/>
      <c r="BM44" s="135"/>
      <c r="BN44" s="257"/>
      <c r="BO44" s="135"/>
      <c r="BP44" s="257"/>
      <c r="BQ44" s="135"/>
      <c r="BR44" s="257"/>
      <c r="BS44" s="135"/>
      <c r="BT44" s="257"/>
      <c r="BU44" s="135"/>
      <c r="BV44" s="257"/>
      <c r="BW44" s="135"/>
      <c r="BX44" s="257"/>
      <c r="BY44" s="135"/>
      <c r="BZ44" s="258"/>
    </row>
    <row r="45" spans="2:78" ht="13.5" thickBot="1" x14ac:dyDescent="0.25">
      <c r="AN45" s="259"/>
      <c r="AO45" s="257"/>
      <c r="AP45" s="135"/>
      <c r="AQ45" s="257"/>
      <c r="AR45" s="135"/>
      <c r="AS45" s="257"/>
      <c r="AT45" s="135"/>
      <c r="AU45" s="257"/>
      <c r="AV45" s="135"/>
      <c r="AW45" s="257"/>
      <c r="AX45" s="135"/>
      <c r="AY45" s="257"/>
      <c r="AZ45" s="135"/>
      <c r="BA45" s="257"/>
      <c r="BB45" s="135"/>
      <c r="BC45" s="257"/>
      <c r="BD45" s="135"/>
      <c r="BE45" s="254"/>
      <c r="BF45" s="135"/>
      <c r="BG45" s="268"/>
      <c r="BH45" s="135"/>
      <c r="BI45" s="254"/>
      <c r="BJ45" s="135"/>
      <c r="BK45" s="257"/>
      <c r="BL45" s="135"/>
      <c r="BM45" s="257"/>
      <c r="BN45" s="257"/>
      <c r="BO45" s="257"/>
      <c r="BP45" s="135"/>
      <c r="BQ45" s="257"/>
      <c r="BR45" s="135"/>
      <c r="BS45" s="257"/>
      <c r="BT45" s="135"/>
      <c r="BU45" s="257"/>
      <c r="BV45" s="135"/>
      <c r="BW45" s="257"/>
      <c r="BX45" s="135"/>
      <c r="BY45" s="257"/>
      <c r="BZ45" s="261"/>
    </row>
    <row r="46" spans="2:78" ht="13.5" thickBot="1" x14ac:dyDescent="0.25">
      <c r="AN46" s="256"/>
      <c r="AO46" s="135"/>
      <c r="AP46" s="257"/>
      <c r="AQ46" s="135"/>
      <c r="AR46" s="257"/>
      <c r="AS46" s="135"/>
      <c r="AT46" s="257"/>
      <c r="AU46" s="135"/>
      <c r="AV46" s="257"/>
      <c r="AW46" s="135"/>
      <c r="AX46" s="257"/>
      <c r="AY46" s="135"/>
      <c r="AZ46" s="257"/>
      <c r="BA46" s="135"/>
      <c r="BB46" s="257"/>
      <c r="BC46" s="135"/>
      <c r="BD46" s="257"/>
      <c r="BE46" s="135"/>
      <c r="BF46" s="254"/>
      <c r="BG46" s="135"/>
      <c r="BH46" s="254"/>
      <c r="BI46" s="135"/>
      <c r="BJ46" s="257"/>
      <c r="BK46" s="135"/>
      <c r="BL46" s="257"/>
      <c r="BM46" s="135"/>
      <c r="BN46" s="257"/>
      <c r="BO46" s="135"/>
      <c r="BP46" s="257"/>
      <c r="BQ46" s="257"/>
      <c r="BR46" s="257"/>
      <c r="BS46" s="135"/>
      <c r="BT46" s="257"/>
      <c r="BU46" s="135"/>
      <c r="BV46" s="257"/>
      <c r="BW46" s="135"/>
      <c r="BX46" s="257"/>
      <c r="BY46" s="135"/>
      <c r="BZ46" s="258"/>
    </row>
    <row r="47" spans="2:78" ht="13.5" thickBot="1" x14ac:dyDescent="0.25">
      <c r="AN47" s="264"/>
      <c r="AO47" s="269"/>
      <c r="AP47" s="262"/>
      <c r="AQ47" s="269"/>
      <c r="AR47" s="262"/>
      <c r="AS47" s="269"/>
      <c r="AT47" s="262"/>
      <c r="AU47" s="269"/>
      <c r="AV47" s="262"/>
      <c r="AW47" s="269"/>
      <c r="AX47" s="262"/>
      <c r="AY47" s="269"/>
      <c r="AZ47" s="262"/>
      <c r="BA47" s="269"/>
      <c r="BB47" s="262"/>
      <c r="BC47" s="269"/>
      <c r="BD47" s="262"/>
      <c r="BE47" s="269"/>
      <c r="BF47" s="262"/>
      <c r="BG47" s="254"/>
      <c r="BH47" s="262"/>
      <c r="BI47" s="269"/>
      <c r="BJ47" s="262"/>
      <c r="BK47" s="269"/>
      <c r="BL47" s="262"/>
      <c r="BM47" s="269"/>
      <c r="BN47" s="262"/>
      <c r="BO47" s="269"/>
      <c r="BP47" s="262"/>
      <c r="BQ47" s="269"/>
      <c r="BR47" s="262"/>
      <c r="BS47" s="269"/>
      <c r="BT47" s="262"/>
      <c r="BU47" s="269"/>
      <c r="BV47" s="262"/>
      <c r="BW47" s="269"/>
      <c r="BX47" s="262"/>
      <c r="BY47" s="269"/>
      <c r="BZ47" s="263"/>
    </row>
  </sheetData>
  <mergeCells count="13">
    <mergeCell ref="A3:A4"/>
    <mergeCell ref="B3:B4"/>
    <mergeCell ref="C3:C4"/>
    <mergeCell ref="D3:D4"/>
    <mergeCell ref="E3:E4"/>
    <mergeCell ref="I3:I4"/>
    <mergeCell ref="B9:I9"/>
    <mergeCell ref="B12:I12"/>
    <mergeCell ref="B1:I1"/>
    <mergeCell ref="B2:I2"/>
    <mergeCell ref="F3:F4"/>
    <mergeCell ref="G3:G4"/>
    <mergeCell ref="H3:H4"/>
  </mergeCells>
  <printOptions horizontalCentered="1"/>
  <pageMargins left="0.15748031496062992" right="0.19685039370078741" top="0.23622047244094491" bottom="0.39370078740157483" header="0.15748031496062992" footer="0.15748031496062992"/>
  <pageSetup paperSize="9" scale="69" orientation="landscape"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50"/>
    <pageSetUpPr fitToPage="1"/>
  </sheetPr>
  <dimension ref="A2:Z27"/>
  <sheetViews>
    <sheetView view="pageBreakPreview" zoomScale="80" zoomScaleNormal="100" zoomScaleSheetLayoutView="80" workbookViewId="0">
      <selection activeCell="O17" sqref="O17"/>
    </sheetView>
  </sheetViews>
  <sheetFormatPr defaultColWidth="9.140625" defaultRowHeight="12.75" x14ac:dyDescent="0.2"/>
  <cols>
    <col min="1" max="1" width="31.140625" style="1" customWidth="1"/>
    <col min="2" max="2" width="13.28515625" style="1" customWidth="1"/>
    <col min="3" max="3" width="13.5703125" style="1" customWidth="1"/>
    <col min="4" max="4" width="14.140625" style="1" customWidth="1"/>
    <col min="5" max="5" width="10.140625" style="1" customWidth="1"/>
    <col min="6" max="6" width="13.5703125" style="1" customWidth="1"/>
    <col min="7" max="7" width="10.140625" style="1" customWidth="1"/>
    <col min="8" max="8" width="12.140625" style="1" customWidth="1"/>
    <col min="9" max="9" width="13" style="1" customWidth="1"/>
    <col min="10" max="10" width="10.140625" style="1" customWidth="1"/>
    <col min="11" max="11" width="14.7109375" style="1" customWidth="1"/>
    <col min="12" max="12" width="10.140625" style="1" customWidth="1"/>
    <col min="13" max="16384" width="9.140625" style="1"/>
  </cols>
  <sheetData>
    <row r="2" spans="1:26" ht="20.25" x14ac:dyDescent="0.3">
      <c r="A2" s="835" t="s">
        <v>408</v>
      </c>
      <c r="B2" s="835"/>
      <c r="C2" s="835"/>
      <c r="D2" s="835"/>
      <c r="E2" s="835"/>
      <c r="F2" s="835"/>
      <c r="G2" s="835"/>
      <c r="H2" s="835"/>
      <c r="I2" s="835"/>
      <c r="J2" s="835"/>
      <c r="K2" s="835"/>
      <c r="L2" s="835"/>
    </row>
    <row r="3" spans="1:26" ht="9.1999999999999993" customHeight="1" x14ac:dyDescent="0.2"/>
    <row r="4" spans="1:26" ht="17.25" customHeight="1" x14ac:dyDescent="0.2">
      <c r="K4" s="582"/>
      <c r="L4" s="583" t="s">
        <v>28</v>
      </c>
      <c r="M4" s="596"/>
      <c r="N4" s="596"/>
      <c r="O4" s="596"/>
      <c r="P4" s="596"/>
      <c r="Q4" s="596"/>
      <c r="R4" s="596"/>
      <c r="S4" s="596"/>
      <c r="T4" s="596"/>
      <c r="U4" s="596"/>
      <c r="V4" s="596"/>
      <c r="W4" s="596"/>
      <c r="X4" s="596"/>
      <c r="Y4" s="596"/>
      <c r="Z4" s="385"/>
    </row>
    <row r="5" spans="1:26" ht="15.75" customHeight="1" x14ac:dyDescent="0.2">
      <c r="A5" s="836" t="s">
        <v>24</v>
      </c>
      <c r="B5" s="837" t="s">
        <v>390</v>
      </c>
      <c r="C5" s="837" t="s">
        <v>391</v>
      </c>
      <c r="D5" s="838" t="s">
        <v>392</v>
      </c>
      <c r="E5" s="840" t="s">
        <v>393</v>
      </c>
      <c r="F5" s="837" t="s">
        <v>394</v>
      </c>
      <c r="G5" s="840" t="s">
        <v>395</v>
      </c>
      <c r="H5" s="841" t="s">
        <v>396</v>
      </c>
      <c r="I5" s="841"/>
      <c r="J5" s="837" t="s">
        <v>397</v>
      </c>
      <c r="K5" s="837" t="s">
        <v>398</v>
      </c>
      <c r="L5" s="837" t="s">
        <v>399</v>
      </c>
      <c r="M5" s="596"/>
      <c r="N5" s="596"/>
      <c r="O5" s="596"/>
      <c r="P5" s="596"/>
      <c r="Q5" s="596"/>
      <c r="R5" s="596"/>
      <c r="S5" s="596"/>
      <c r="T5" s="596"/>
      <c r="U5" s="596"/>
      <c r="V5" s="596"/>
      <c r="W5" s="596"/>
      <c r="X5" s="596"/>
      <c r="Y5" s="596"/>
    </row>
    <row r="6" spans="1:26" ht="80.25" customHeight="1" x14ac:dyDescent="0.2">
      <c r="A6" s="836"/>
      <c r="B6" s="837"/>
      <c r="C6" s="837"/>
      <c r="D6" s="839"/>
      <c r="E6" s="840"/>
      <c r="F6" s="837"/>
      <c r="G6" s="840"/>
      <c r="H6" s="584" t="s">
        <v>409</v>
      </c>
      <c r="I6" s="585" t="s">
        <v>401</v>
      </c>
      <c r="J6" s="837"/>
      <c r="K6" s="837"/>
      <c r="L6" s="837"/>
      <c r="M6" s="843"/>
      <c r="N6" s="831"/>
    </row>
    <row r="7" spans="1:26" ht="12.75" customHeight="1" x14ac:dyDescent="0.2">
      <c r="A7" s="4">
        <v>1</v>
      </c>
      <c r="B7" s="6">
        <v>2</v>
      </c>
      <c r="C7" s="5">
        <v>3</v>
      </c>
      <c r="D7" s="4">
        <v>4</v>
      </c>
      <c r="E7" s="4">
        <v>5</v>
      </c>
      <c r="F7" s="6">
        <v>6</v>
      </c>
      <c r="G7" s="4">
        <v>7</v>
      </c>
      <c r="H7" s="4">
        <v>8</v>
      </c>
      <c r="I7" s="4" t="s">
        <v>402</v>
      </c>
      <c r="J7" s="4">
        <v>9</v>
      </c>
      <c r="K7" s="4">
        <v>10</v>
      </c>
      <c r="L7" s="4">
        <v>11</v>
      </c>
    </row>
    <row r="8" spans="1:26" ht="71.25" customHeight="1" x14ac:dyDescent="0.2">
      <c r="A8" s="386" t="s">
        <v>410</v>
      </c>
      <c r="B8" s="10">
        <v>799.18341576</v>
      </c>
      <c r="C8" s="11">
        <v>730.39801567999996</v>
      </c>
      <c r="D8" s="11">
        <v>647.51417561999995</v>
      </c>
      <c r="E8" s="9">
        <f>D8/C8*100</f>
        <v>88.652236413479955</v>
      </c>
      <c r="F8" s="10">
        <v>696.4</v>
      </c>
      <c r="G8" s="9">
        <f>F8/D8*100</f>
        <v>107.54976898122601</v>
      </c>
      <c r="H8" s="10">
        <v>601.79999999999995</v>
      </c>
      <c r="I8" s="597">
        <v>162.85131799999999</v>
      </c>
      <c r="J8" s="9">
        <f>H8/D8*100</f>
        <v>92.94005021956032</v>
      </c>
      <c r="K8" s="12">
        <v>601.79999999999995</v>
      </c>
      <c r="L8" s="9">
        <f>K8/H8*100</f>
        <v>100</v>
      </c>
      <c r="N8" s="589"/>
    </row>
    <row r="9" spans="1:26" ht="71.25" customHeight="1" x14ac:dyDescent="0.2">
      <c r="A9" s="386" t="s">
        <v>411</v>
      </c>
      <c r="B9" s="8">
        <v>177.59634088000001</v>
      </c>
      <c r="C9" s="11">
        <v>162.31069067999999</v>
      </c>
      <c r="D9" s="10">
        <v>143.89205813999999</v>
      </c>
      <c r="E9" s="9">
        <f>D9/C9*100</f>
        <v>88.652236976606275</v>
      </c>
      <c r="F9" s="10">
        <v>154.80000000000001</v>
      </c>
      <c r="G9" s="9">
        <f>F9/D9*100</f>
        <v>107.58064204585018</v>
      </c>
      <c r="H9" s="10">
        <v>133.69999999999999</v>
      </c>
      <c r="I9" s="597">
        <v>36.189186800000002</v>
      </c>
      <c r="J9" s="9">
        <f>H9/D9*100</f>
        <v>92.916872361305977</v>
      </c>
      <c r="K9" s="12">
        <v>133.69999999999999</v>
      </c>
      <c r="L9" s="9">
        <f>K9/H9*100</f>
        <v>100</v>
      </c>
      <c r="N9" s="589"/>
    </row>
    <row r="10" spans="1:26" ht="71.25" customHeight="1" x14ac:dyDescent="0.2">
      <c r="A10" s="386" t="s">
        <v>412</v>
      </c>
      <c r="B10" s="10">
        <f>799.67764513-B11</f>
        <v>799.33561507000002</v>
      </c>
      <c r="C10" s="11">
        <v>730.53679140999998</v>
      </c>
      <c r="D10" s="10">
        <v>647.47923293999997</v>
      </c>
      <c r="E10" s="9">
        <f>D10/C10*100</f>
        <v>88.63061252401927</v>
      </c>
      <c r="F10" s="10">
        <v>696.4</v>
      </c>
      <c r="G10" s="9">
        <f>F10/D10*100</f>
        <v>107.5555731475535</v>
      </c>
      <c r="H10" s="10">
        <v>601.79999999999995</v>
      </c>
      <c r="I10" s="597">
        <v>162.88438611000001</v>
      </c>
      <c r="J10" s="9">
        <f>H10/D10*100</f>
        <v>92.945065939399328</v>
      </c>
      <c r="K10" s="12">
        <v>601.79999999999995</v>
      </c>
      <c r="L10" s="9">
        <f>K10/H10*100</f>
        <v>100</v>
      </c>
      <c r="N10" s="589"/>
    </row>
    <row r="11" spans="1:26" ht="32.25" customHeight="1" x14ac:dyDescent="0.2">
      <c r="A11" s="386" t="s">
        <v>413</v>
      </c>
      <c r="B11" s="10">
        <v>0.34203006000000002</v>
      </c>
      <c r="C11" s="11">
        <v>0.27708400999999999</v>
      </c>
      <c r="D11" s="10">
        <v>0.2</v>
      </c>
      <c r="E11" s="13">
        <f>D11/C11*100</f>
        <v>72.180274855990433</v>
      </c>
      <c r="F11" s="10">
        <v>0.4</v>
      </c>
      <c r="G11" s="13">
        <f>F11/D11*100</f>
        <v>200</v>
      </c>
      <c r="H11" s="10">
        <v>0.4</v>
      </c>
      <c r="I11" s="597">
        <v>0.19623247999999999</v>
      </c>
      <c r="J11" s="598" t="s">
        <v>25</v>
      </c>
      <c r="K11" s="12">
        <v>0.4</v>
      </c>
      <c r="L11" s="13" t="s">
        <v>25</v>
      </c>
      <c r="N11" s="589"/>
    </row>
    <row r="12" spans="1:26" ht="21.75" customHeight="1" x14ac:dyDescent="0.2">
      <c r="A12" s="14" t="s">
        <v>26</v>
      </c>
      <c r="B12" s="16">
        <f>SUM(B8:B11)</f>
        <v>1776.4574017700002</v>
      </c>
      <c r="C12" s="15">
        <f>SUM(C8:C11)</f>
        <v>1623.5225817799999</v>
      </c>
      <c r="D12" s="16">
        <f>SUM(D8:D11)</f>
        <v>1439.0854667000001</v>
      </c>
      <c r="E12" s="592">
        <f>D12/C12*100</f>
        <v>88.63969512036067</v>
      </c>
      <c r="F12" s="16">
        <f>SUM(F8:F11)</f>
        <v>1548</v>
      </c>
      <c r="G12" s="592">
        <f>F12/D12*100</f>
        <v>107.56831583809642</v>
      </c>
      <c r="H12" s="16">
        <f>SUM(H8:H11)</f>
        <v>1337.7</v>
      </c>
      <c r="I12" s="599">
        <f>SUM(I8:I11)</f>
        <v>362.12112339000004</v>
      </c>
      <c r="J12" s="592">
        <f>H12/D12*100</f>
        <v>92.954868279471313</v>
      </c>
      <c r="K12" s="17">
        <f>SUM(K8:K11)</f>
        <v>1337.7</v>
      </c>
      <c r="L12" s="592">
        <f>K12/H12*100</f>
        <v>100</v>
      </c>
      <c r="N12" s="589"/>
    </row>
    <row r="13" spans="1:26" ht="27" customHeight="1" x14ac:dyDescent="0.2">
      <c r="A13" s="389"/>
      <c r="E13" s="832"/>
      <c r="F13" s="832"/>
      <c r="G13" s="832"/>
      <c r="H13" s="600"/>
    </row>
    <row r="14" spans="1:26" ht="48" customHeight="1" x14ac:dyDescent="0.2">
      <c r="A14" s="377" t="s">
        <v>407</v>
      </c>
      <c r="B14" s="20">
        <v>114.2</v>
      </c>
      <c r="C14" s="20">
        <v>92.6</v>
      </c>
      <c r="D14" s="20">
        <v>114.5</v>
      </c>
      <c r="F14" s="20">
        <v>108.7</v>
      </c>
      <c r="H14" s="20">
        <v>117</v>
      </c>
      <c r="I14" s="18"/>
      <c r="K14" s="20">
        <v>107.8</v>
      </c>
    </row>
    <row r="15" spans="1:26" ht="17.25" customHeight="1" x14ac:dyDescent="0.2">
      <c r="A15" s="28"/>
      <c r="B15" s="844"/>
      <c r="C15" s="844"/>
      <c r="D15" s="844"/>
      <c r="E15" s="844"/>
      <c r="F15" s="844"/>
      <c r="G15" s="844"/>
      <c r="H15" s="844"/>
      <c r="I15" s="844"/>
      <c r="J15" s="844"/>
      <c r="K15" s="844"/>
      <c r="L15" s="844"/>
    </row>
    <row r="16" spans="1:26" ht="34.5" customHeight="1" x14ac:dyDescent="0.2">
      <c r="A16" s="29" t="s">
        <v>276</v>
      </c>
      <c r="B16" s="20">
        <v>116.8</v>
      </c>
      <c r="C16" s="20">
        <v>100</v>
      </c>
      <c r="D16" s="20">
        <v>100</v>
      </c>
      <c r="E16" s="379"/>
      <c r="F16" s="20">
        <v>112</v>
      </c>
      <c r="G16" s="379"/>
      <c r="H16" s="20">
        <v>100</v>
      </c>
      <c r="I16" s="18"/>
      <c r="J16" s="379"/>
      <c r="K16" s="20">
        <v>100</v>
      </c>
    </row>
    <row r="17" spans="1:12" ht="18" x14ac:dyDescent="0.25">
      <c r="A17" s="593" t="s">
        <v>27</v>
      </c>
      <c r="B17" s="24"/>
      <c r="C17" s="25"/>
      <c r="D17" s="24"/>
      <c r="E17" s="21"/>
      <c r="F17" s="594"/>
      <c r="G17" s="381"/>
      <c r="H17" s="30"/>
      <c r="I17" s="30"/>
      <c r="J17" s="381"/>
      <c r="K17" s="30">
        <v>0</v>
      </c>
      <c r="L17" s="21"/>
    </row>
    <row r="18" spans="1:12" ht="5.85" customHeight="1" x14ac:dyDescent="0.2"/>
    <row r="19" spans="1:12" ht="22.9" customHeight="1" x14ac:dyDescent="0.2">
      <c r="A19" s="845"/>
      <c r="B19" s="845"/>
      <c r="C19" s="845"/>
      <c r="D19" s="845"/>
      <c r="E19" s="845"/>
      <c r="F19" s="845"/>
      <c r="G19" s="845"/>
      <c r="H19" s="845"/>
      <c r="I19" s="845"/>
      <c r="J19" s="845"/>
      <c r="K19" s="845"/>
      <c r="L19" s="845"/>
    </row>
    <row r="20" spans="1:12" ht="15" x14ac:dyDescent="0.2">
      <c r="B20" s="31"/>
    </row>
    <row r="21" spans="1:12" ht="15" x14ac:dyDescent="0.2">
      <c r="B21" s="31"/>
    </row>
    <row r="22" spans="1:12" ht="15" x14ac:dyDescent="0.2">
      <c r="B22" s="31"/>
    </row>
    <row r="23" spans="1:12" ht="15" customHeight="1" x14ac:dyDescent="0.2">
      <c r="B23" s="846"/>
      <c r="C23" s="846"/>
    </row>
    <row r="24" spans="1:12" ht="14.25" customHeight="1" x14ac:dyDescent="0.2">
      <c r="B24" s="842"/>
      <c r="C24" s="842"/>
    </row>
    <row r="25" spans="1:12" ht="15" x14ac:dyDescent="0.2">
      <c r="B25" s="842"/>
      <c r="C25" s="842"/>
    </row>
    <row r="26" spans="1:12" ht="12.75" customHeight="1" x14ac:dyDescent="0.2">
      <c r="B26" s="842"/>
      <c r="C26" s="842"/>
    </row>
    <row r="27" spans="1:12" ht="15" customHeight="1" x14ac:dyDescent="0.2">
      <c r="B27" s="32"/>
    </row>
  </sheetData>
  <mergeCells count="20">
    <mergeCell ref="B24:C24"/>
    <mergeCell ref="B25:C25"/>
    <mergeCell ref="B26:C26"/>
    <mergeCell ref="K5:K6"/>
    <mergeCell ref="M6:N6"/>
    <mergeCell ref="E13:G13"/>
    <mergeCell ref="B15:L15"/>
    <mergeCell ref="A19:L19"/>
    <mergeCell ref="B23:C23"/>
    <mergeCell ref="A2:L2"/>
    <mergeCell ref="A5:A6"/>
    <mergeCell ref="B5:B6"/>
    <mergeCell ref="C5:C6"/>
    <mergeCell ref="D5:D6"/>
    <mergeCell ref="E5:E6"/>
    <mergeCell ref="F5:F6"/>
    <mergeCell ref="G5:G6"/>
    <mergeCell ref="H5:I5"/>
    <mergeCell ref="J5:J6"/>
    <mergeCell ref="L5:L6"/>
  </mergeCells>
  <printOptions horizontalCentered="1"/>
  <pageMargins left="0.39370078740157483" right="0.39370078740157483" top="0.39370078740157483" bottom="0.39370078740157483" header="0" footer="0"/>
  <pageSetup paperSize="9" scale="83" orientation="landscape" r:id="rId1"/>
  <headerFooter alignWithMargins="0"/>
  <legacyDrawing r:id="rId2"/>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CA22"/>
  <sheetViews>
    <sheetView view="pageBreakPreview" zoomScale="50" zoomScaleNormal="75" zoomScaleSheetLayoutView="50" workbookViewId="0">
      <selection activeCell="U34" sqref="U34"/>
    </sheetView>
  </sheetViews>
  <sheetFormatPr defaultRowHeight="12.75" x14ac:dyDescent="0.2"/>
  <cols>
    <col min="1" max="1" width="44.7109375" style="158" customWidth="1"/>
    <col min="2" max="2" width="21" style="158" customWidth="1"/>
    <col min="3" max="3" width="18.28515625" style="158" customWidth="1"/>
    <col min="4" max="4" width="12.28515625" style="158" customWidth="1"/>
    <col min="5" max="5" width="18.28515625" style="158" customWidth="1"/>
    <col min="6" max="6" width="12.28515625" style="158" customWidth="1"/>
    <col min="7" max="7" width="18.28515625" style="158" customWidth="1"/>
    <col min="8" max="8" width="12.28515625" style="158" customWidth="1"/>
    <col min="9" max="9" width="15.140625" style="158" customWidth="1"/>
    <col min="10" max="10" width="16.7109375" style="158" customWidth="1"/>
    <col min="11" max="11" width="15.140625" style="158" customWidth="1"/>
    <col min="12" max="12" width="12.28515625" style="158" customWidth="1"/>
    <col min="13" max="13" width="16.42578125" style="158" customWidth="1"/>
    <col min="14" max="14" width="14.5703125" style="158" customWidth="1"/>
    <col min="15" max="15" width="21.140625" style="158" customWidth="1"/>
    <col min="16" max="16" width="20.140625" style="158" customWidth="1"/>
    <col min="17" max="17" width="16" style="158" bestFit="1" customWidth="1"/>
    <col min="18" max="78" width="9.140625" style="158"/>
    <col min="79" max="79" width="14.85546875" style="158" hidden="1" customWidth="1"/>
    <col min="80" max="89" width="9.140625" style="158"/>
    <col min="90" max="90" width="21.42578125" style="158" customWidth="1"/>
    <col min="91" max="96" width="9.140625" style="158"/>
    <col min="97" max="97" width="22" style="158" customWidth="1"/>
    <col min="98" max="103" width="9.140625" style="158"/>
    <col min="104" max="104" width="22.5703125" style="158" customWidth="1"/>
    <col min="105" max="250" width="9.140625" style="158"/>
    <col min="251" max="251" width="0" style="158" hidden="1" customWidth="1"/>
    <col min="252" max="252" width="52.28515625" style="158" customWidth="1"/>
    <col min="253" max="253" width="0.140625" style="158" customWidth="1"/>
    <col min="254" max="254" width="18.85546875" style="158" customWidth="1"/>
    <col min="255" max="255" width="0" style="158" hidden="1" customWidth="1"/>
    <col min="256" max="256" width="15.42578125" style="158" customWidth="1"/>
    <col min="257" max="257" width="14.5703125" style="158" customWidth="1"/>
    <col min="258" max="258" width="13.140625" style="158" customWidth="1"/>
    <col min="259" max="259" width="14.5703125" style="158" customWidth="1"/>
    <col min="260" max="260" width="14.140625" style="158" customWidth="1"/>
    <col min="261" max="261" width="14.5703125" style="158" customWidth="1"/>
    <col min="262" max="263" width="0" style="158" hidden="1" customWidth="1"/>
    <col min="264" max="264" width="10.5703125" style="158" customWidth="1"/>
    <col min="265" max="265" width="12.42578125" style="158" customWidth="1"/>
    <col min="266" max="267" width="14.5703125" style="158" customWidth="1"/>
    <col min="268" max="268" width="16.140625" style="158" customWidth="1"/>
    <col min="269" max="269" width="10.140625" style="158" customWidth="1"/>
    <col min="270" max="270" width="16.7109375" style="158" customWidth="1"/>
    <col min="271" max="271" width="9.85546875" style="158" customWidth="1"/>
    <col min="272" max="272" width="14.140625" style="158" customWidth="1"/>
    <col min="273" max="273" width="16" style="158" bestFit="1" customWidth="1"/>
    <col min="274" max="334" width="9.140625" style="158"/>
    <col min="335" max="335" width="0" style="158" hidden="1" customWidth="1"/>
    <col min="336" max="345" width="9.140625" style="158"/>
    <col min="346" max="346" width="21.42578125" style="158" customWidth="1"/>
    <col min="347" max="352" width="9.140625" style="158"/>
    <col min="353" max="353" width="22" style="158" customWidth="1"/>
    <col min="354" max="359" width="9.140625" style="158"/>
    <col min="360" max="360" width="22.5703125" style="158" customWidth="1"/>
    <col min="361" max="506" width="9.140625" style="158"/>
    <col min="507" max="507" width="0" style="158" hidden="1" customWidth="1"/>
    <col min="508" max="508" width="52.28515625" style="158" customWidth="1"/>
    <col min="509" max="509" width="0.140625" style="158" customWidth="1"/>
    <col min="510" max="510" width="18.85546875" style="158" customWidth="1"/>
    <col min="511" max="511" width="0" style="158" hidden="1" customWidth="1"/>
    <col min="512" max="512" width="15.42578125" style="158" customWidth="1"/>
    <col min="513" max="513" width="14.5703125" style="158" customWidth="1"/>
    <col min="514" max="514" width="13.140625" style="158" customWidth="1"/>
    <col min="515" max="515" width="14.5703125" style="158" customWidth="1"/>
    <col min="516" max="516" width="14.140625" style="158" customWidth="1"/>
    <col min="517" max="517" width="14.5703125" style="158" customWidth="1"/>
    <col min="518" max="519" width="0" style="158" hidden="1" customWidth="1"/>
    <col min="520" max="520" width="10.5703125" style="158" customWidth="1"/>
    <col min="521" max="521" width="12.42578125" style="158" customWidth="1"/>
    <col min="522" max="523" width="14.5703125" style="158" customWidth="1"/>
    <col min="524" max="524" width="16.140625" style="158" customWidth="1"/>
    <col min="525" max="525" width="10.140625" style="158" customWidth="1"/>
    <col min="526" max="526" width="16.7109375" style="158" customWidth="1"/>
    <col min="527" max="527" width="9.85546875" style="158" customWidth="1"/>
    <col min="528" max="528" width="14.140625" style="158" customWidth="1"/>
    <col min="529" max="529" width="16" style="158" bestFit="1" customWidth="1"/>
    <col min="530" max="590" width="9.140625" style="158"/>
    <col min="591" max="591" width="0" style="158" hidden="1" customWidth="1"/>
    <col min="592" max="601" width="9.140625" style="158"/>
    <col min="602" max="602" width="21.42578125" style="158" customWidth="1"/>
    <col min="603" max="608" width="9.140625" style="158"/>
    <col min="609" max="609" width="22" style="158" customWidth="1"/>
    <col min="610" max="615" width="9.140625" style="158"/>
    <col min="616" max="616" width="22.5703125" style="158" customWidth="1"/>
    <col min="617" max="762" width="9.140625" style="158"/>
    <col min="763" max="763" width="0" style="158" hidden="1" customWidth="1"/>
    <col min="764" max="764" width="52.28515625" style="158" customWidth="1"/>
    <col min="765" max="765" width="0.140625" style="158" customWidth="1"/>
    <col min="766" max="766" width="18.85546875" style="158" customWidth="1"/>
    <col min="767" max="767" width="0" style="158" hidden="1" customWidth="1"/>
    <col min="768" max="768" width="15.42578125" style="158" customWidth="1"/>
    <col min="769" max="769" width="14.5703125" style="158" customWidth="1"/>
    <col min="770" max="770" width="13.140625" style="158" customWidth="1"/>
    <col min="771" max="771" width="14.5703125" style="158" customWidth="1"/>
    <col min="772" max="772" width="14.140625" style="158" customWidth="1"/>
    <col min="773" max="773" width="14.5703125" style="158" customWidth="1"/>
    <col min="774" max="775" width="0" style="158" hidden="1" customWidth="1"/>
    <col min="776" max="776" width="10.5703125" style="158" customWidth="1"/>
    <col min="777" max="777" width="12.42578125" style="158" customWidth="1"/>
    <col min="778" max="779" width="14.5703125" style="158" customWidth="1"/>
    <col min="780" max="780" width="16.140625" style="158" customWidth="1"/>
    <col min="781" max="781" width="10.140625" style="158" customWidth="1"/>
    <col min="782" max="782" width="16.7109375" style="158" customWidth="1"/>
    <col min="783" max="783" width="9.85546875" style="158" customWidth="1"/>
    <col min="784" max="784" width="14.140625" style="158" customWidth="1"/>
    <col min="785" max="785" width="16" style="158" bestFit="1" customWidth="1"/>
    <col min="786" max="846" width="9.140625" style="158"/>
    <col min="847" max="847" width="0" style="158" hidden="1" customWidth="1"/>
    <col min="848" max="857" width="9.140625" style="158"/>
    <col min="858" max="858" width="21.42578125" style="158" customWidth="1"/>
    <col min="859" max="864" width="9.140625" style="158"/>
    <col min="865" max="865" width="22" style="158" customWidth="1"/>
    <col min="866" max="871" width="9.140625" style="158"/>
    <col min="872" max="872" width="22.5703125" style="158" customWidth="1"/>
    <col min="873" max="1018" width="9.140625" style="158"/>
    <col min="1019" max="1019" width="0" style="158" hidden="1" customWidth="1"/>
    <col min="1020" max="1020" width="52.28515625" style="158" customWidth="1"/>
    <col min="1021" max="1021" width="0.140625" style="158" customWidth="1"/>
    <col min="1022" max="1022" width="18.85546875" style="158" customWidth="1"/>
    <col min="1023" max="1023" width="0" style="158" hidden="1" customWidth="1"/>
    <col min="1024" max="1024" width="15.42578125" style="158" customWidth="1"/>
    <col min="1025" max="1025" width="14.5703125" style="158" customWidth="1"/>
    <col min="1026" max="1026" width="13.140625" style="158" customWidth="1"/>
    <col min="1027" max="1027" width="14.5703125" style="158" customWidth="1"/>
    <col min="1028" max="1028" width="14.140625" style="158" customWidth="1"/>
    <col min="1029" max="1029" width="14.5703125" style="158" customWidth="1"/>
    <col min="1030" max="1031" width="0" style="158" hidden="1" customWidth="1"/>
    <col min="1032" max="1032" width="10.5703125" style="158" customWidth="1"/>
    <col min="1033" max="1033" width="12.42578125" style="158" customWidth="1"/>
    <col min="1034" max="1035" width="14.5703125" style="158" customWidth="1"/>
    <col min="1036" max="1036" width="16.140625" style="158" customWidth="1"/>
    <col min="1037" max="1037" width="10.140625" style="158" customWidth="1"/>
    <col min="1038" max="1038" width="16.7109375" style="158" customWidth="1"/>
    <col min="1039" max="1039" width="9.85546875" style="158" customWidth="1"/>
    <col min="1040" max="1040" width="14.140625" style="158" customWidth="1"/>
    <col min="1041" max="1041" width="16" style="158" bestFit="1" customWidth="1"/>
    <col min="1042" max="1102" width="9.140625" style="158"/>
    <col min="1103" max="1103" width="0" style="158" hidden="1" customWidth="1"/>
    <col min="1104" max="1113" width="9.140625" style="158"/>
    <col min="1114" max="1114" width="21.42578125" style="158" customWidth="1"/>
    <col min="1115" max="1120" width="9.140625" style="158"/>
    <col min="1121" max="1121" width="22" style="158" customWidth="1"/>
    <col min="1122" max="1127" width="9.140625" style="158"/>
    <col min="1128" max="1128" width="22.5703125" style="158" customWidth="1"/>
    <col min="1129" max="1274" width="9.140625" style="158"/>
    <col min="1275" max="1275" width="0" style="158" hidden="1" customWidth="1"/>
    <col min="1276" max="1276" width="52.28515625" style="158" customWidth="1"/>
    <col min="1277" max="1277" width="0.140625" style="158" customWidth="1"/>
    <col min="1278" max="1278" width="18.85546875" style="158" customWidth="1"/>
    <col min="1279" max="1279" width="0" style="158" hidden="1" customWidth="1"/>
    <col min="1280" max="1280" width="15.42578125" style="158" customWidth="1"/>
    <col min="1281" max="1281" width="14.5703125" style="158" customWidth="1"/>
    <col min="1282" max="1282" width="13.140625" style="158" customWidth="1"/>
    <col min="1283" max="1283" width="14.5703125" style="158" customWidth="1"/>
    <col min="1284" max="1284" width="14.140625" style="158" customWidth="1"/>
    <col min="1285" max="1285" width="14.5703125" style="158" customWidth="1"/>
    <col min="1286" max="1287" width="0" style="158" hidden="1" customWidth="1"/>
    <col min="1288" max="1288" width="10.5703125" style="158" customWidth="1"/>
    <col min="1289" max="1289" width="12.42578125" style="158" customWidth="1"/>
    <col min="1290" max="1291" width="14.5703125" style="158" customWidth="1"/>
    <col min="1292" max="1292" width="16.140625" style="158" customWidth="1"/>
    <col min="1293" max="1293" width="10.140625" style="158" customWidth="1"/>
    <col min="1294" max="1294" width="16.7109375" style="158" customWidth="1"/>
    <col min="1295" max="1295" width="9.85546875" style="158" customWidth="1"/>
    <col min="1296" max="1296" width="14.140625" style="158" customWidth="1"/>
    <col min="1297" max="1297" width="16" style="158" bestFit="1" customWidth="1"/>
    <col min="1298" max="1358" width="9.140625" style="158"/>
    <col min="1359" max="1359" width="0" style="158" hidden="1" customWidth="1"/>
    <col min="1360" max="1369" width="9.140625" style="158"/>
    <col min="1370" max="1370" width="21.42578125" style="158" customWidth="1"/>
    <col min="1371" max="1376" width="9.140625" style="158"/>
    <col min="1377" max="1377" width="22" style="158" customWidth="1"/>
    <col min="1378" max="1383" width="9.140625" style="158"/>
    <col min="1384" max="1384" width="22.5703125" style="158" customWidth="1"/>
    <col min="1385" max="1530" width="9.140625" style="158"/>
    <col min="1531" max="1531" width="0" style="158" hidden="1" customWidth="1"/>
    <col min="1532" max="1532" width="52.28515625" style="158" customWidth="1"/>
    <col min="1533" max="1533" width="0.140625" style="158" customWidth="1"/>
    <col min="1534" max="1534" width="18.85546875" style="158" customWidth="1"/>
    <col min="1535" max="1535" width="0" style="158" hidden="1" customWidth="1"/>
    <col min="1536" max="1536" width="15.42578125" style="158" customWidth="1"/>
    <col min="1537" max="1537" width="14.5703125" style="158" customWidth="1"/>
    <col min="1538" max="1538" width="13.140625" style="158" customWidth="1"/>
    <col min="1539" max="1539" width="14.5703125" style="158" customWidth="1"/>
    <col min="1540" max="1540" width="14.140625" style="158" customWidth="1"/>
    <col min="1541" max="1541" width="14.5703125" style="158" customWidth="1"/>
    <col min="1542" max="1543" width="0" style="158" hidden="1" customWidth="1"/>
    <col min="1544" max="1544" width="10.5703125" style="158" customWidth="1"/>
    <col min="1545" max="1545" width="12.42578125" style="158" customWidth="1"/>
    <col min="1546" max="1547" width="14.5703125" style="158" customWidth="1"/>
    <col min="1548" max="1548" width="16.140625" style="158" customWidth="1"/>
    <col min="1549" max="1549" width="10.140625" style="158" customWidth="1"/>
    <col min="1550" max="1550" width="16.7109375" style="158" customWidth="1"/>
    <col min="1551" max="1551" width="9.85546875" style="158" customWidth="1"/>
    <col min="1552" max="1552" width="14.140625" style="158" customWidth="1"/>
    <col min="1553" max="1553" width="16" style="158" bestFit="1" customWidth="1"/>
    <col min="1554" max="1614" width="9.140625" style="158"/>
    <col min="1615" max="1615" width="0" style="158" hidden="1" customWidth="1"/>
    <col min="1616" max="1625" width="9.140625" style="158"/>
    <col min="1626" max="1626" width="21.42578125" style="158" customWidth="1"/>
    <col min="1627" max="1632" width="9.140625" style="158"/>
    <col min="1633" max="1633" width="22" style="158" customWidth="1"/>
    <col min="1634" max="1639" width="9.140625" style="158"/>
    <col min="1640" max="1640" width="22.5703125" style="158" customWidth="1"/>
    <col min="1641" max="1786" width="9.140625" style="158"/>
    <col min="1787" max="1787" width="0" style="158" hidden="1" customWidth="1"/>
    <col min="1788" max="1788" width="52.28515625" style="158" customWidth="1"/>
    <col min="1789" max="1789" width="0.140625" style="158" customWidth="1"/>
    <col min="1790" max="1790" width="18.85546875" style="158" customWidth="1"/>
    <col min="1791" max="1791" width="0" style="158" hidden="1" customWidth="1"/>
    <col min="1792" max="1792" width="15.42578125" style="158" customWidth="1"/>
    <col min="1793" max="1793" width="14.5703125" style="158" customWidth="1"/>
    <col min="1794" max="1794" width="13.140625" style="158" customWidth="1"/>
    <col min="1795" max="1795" width="14.5703125" style="158" customWidth="1"/>
    <col min="1796" max="1796" width="14.140625" style="158" customWidth="1"/>
    <col min="1797" max="1797" width="14.5703125" style="158" customWidth="1"/>
    <col min="1798" max="1799" width="0" style="158" hidden="1" customWidth="1"/>
    <col min="1800" max="1800" width="10.5703125" style="158" customWidth="1"/>
    <col min="1801" max="1801" width="12.42578125" style="158" customWidth="1"/>
    <col min="1802" max="1803" width="14.5703125" style="158" customWidth="1"/>
    <col min="1804" max="1804" width="16.140625" style="158" customWidth="1"/>
    <col min="1805" max="1805" width="10.140625" style="158" customWidth="1"/>
    <col min="1806" max="1806" width="16.7109375" style="158" customWidth="1"/>
    <col min="1807" max="1807" width="9.85546875" style="158" customWidth="1"/>
    <col min="1808" max="1808" width="14.140625" style="158" customWidth="1"/>
    <col min="1809" max="1809" width="16" style="158" bestFit="1" customWidth="1"/>
    <col min="1810" max="1870" width="9.140625" style="158"/>
    <col min="1871" max="1871" width="0" style="158" hidden="1" customWidth="1"/>
    <col min="1872" max="1881" width="9.140625" style="158"/>
    <col min="1882" max="1882" width="21.42578125" style="158" customWidth="1"/>
    <col min="1883" max="1888" width="9.140625" style="158"/>
    <col min="1889" max="1889" width="22" style="158" customWidth="1"/>
    <col min="1890" max="1895" width="9.140625" style="158"/>
    <col min="1896" max="1896" width="22.5703125" style="158" customWidth="1"/>
    <col min="1897" max="2042" width="9.140625" style="158"/>
    <col min="2043" max="2043" width="0" style="158" hidden="1" customWidth="1"/>
    <col min="2044" max="2044" width="52.28515625" style="158" customWidth="1"/>
    <col min="2045" max="2045" width="0.140625" style="158" customWidth="1"/>
    <col min="2046" max="2046" width="18.85546875" style="158" customWidth="1"/>
    <col min="2047" max="2047" width="0" style="158" hidden="1" customWidth="1"/>
    <col min="2048" max="2048" width="15.42578125" style="158" customWidth="1"/>
    <col min="2049" max="2049" width="14.5703125" style="158" customWidth="1"/>
    <col min="2050" max="2050" width="13.140625" style="158" customWidth="1"/>
    <col min="2051" max="2051" width="14.5703125" style="158" customWidth="1"/>
    <col min="2052" max="2052" width="14.140625" style="158" customWidth="1"/>
    <col min="2053" max="2053" width="14.5703125" style="158" customWidth="1"/>
    <col min="2054" max="2055" width="0" style="158" hidden="1" customWidth="1"/>
    <col min="2056" max="2056" width="10.5703125" style="158" customWidth="1"/>
    <col min="2057" max="2057" width="12.42578125" style="158" customWidth="1"/>
    <col min="2058" max="2059" width="14.5703125" style="158" customWidth="1"/>
    <col min="2060" max="2060" width="16.140625" style="158" customWidth="1"/>
    <col min="2061" max="2061" width="10.140625" style="158" customWidth="1"/>
    <col min="2062" max="2062" width="16.7109375" style="158" customWidth="1"/>
    <col min="2063" max="2063" width="9.85546875" style="158" customWidth="1"/>
    <col min="2064" max="2064" width="14.140625" style="158" customWidth="1"/>
    <col min="2065" max="2065" width="16" style="158" bestFit="1" customWidth="1"/>
    <col min="2066" max="2126" width="9.140625" style="158"/>
    <col min="2127" max="2127" width="0" style="158" hidden="1" customWidth="1"/>
    <col min="2128" max="2137" width="9.140625" style="158"/>
    <col min="2138" max="2138" width="21.42578125" style="158" customWidth="1"/>
    <col min="2139" max="2144" width="9.140625" style="158"/>
    <col min="2145" max="2145" width="22" style="158" customWidth="1"/>
    <col min="2146" max="2151" width="9.140625" style="158"/>
    <col min="2152" max="2152" width="22.5703125" style="158" customWidth="1"/>
    <col min="2153" max="2298" width="9.140625" style="158"/>
    <col min="2299" max="2299" width="0" style="158" hidden="1" customWidth="1"/>
    <col min="2300" max="2300" width="52.28515625" style="158" customWidth="1"/>
    <col min="2301" max="2301" width="0.140625" style="158" customWidth="1"/>
    <col min="2302" max="2302" width="18.85546875" style="158" customWidth="1"/>
    <col min="2303" max="2303" width="0" style="158" hidden="1" customWidth="1"/>
    <col min="2304" max="2304" width="15.42578125" style="158" customWidth="1"/>
    <col min="2305" max="2305" width="14.5703125" style="158" customWidth="1"/>
    <col min="2306" max="2306" width="13.140625" style="158" customWidth="1"/>
    <col min="2307" max="2307" width="14.5703125" style="158" customWidth="1"/>
    <col min="2308" max="2308" width="14.140625" style="158" customWidth="1"/>
    <col min="2309" max="2309" width="14.5703125" style="158" customWidth="1"/>
    <col min="2310" max="2311" width="0" style="158" hidden="1" customWidth="1"/>
    <col min="2312" max="2312" width="10.5703125" style="158" customWidth="1"/>
    <col min="2313" max="2313" width="12.42578125" style="158" customWidth="1"/>
    <col min="2314" max="2315" width="14.5703125" style="158" customWidth="1"/>
    <col min="2316" max="2316" width="16.140625" style="158" customWidth="1"/>
    <col min="2317" max="2317" width="10.140625" style="158" customWidth="1"/>
    <col min="2318" max="2318" width="16.7109375" style="158" customWidth="1"/>
    <col min="2319" max="2319" width="9.85546875" style="158" customWidth="1"/>
    <col min="2320" max="2320" width="14.140625" style="158" customWidth="1"/>
    <col min="2321" max="2321" width="16" style="158" bestFit="1" customWidth="1"/>
    <col min="2322" max="2382" width="9.140625" style="158"/>
    <col min="2383" max="2383" width="0" style="158" hidden="1" customWidth="1"/>
    <col min="2384" max="2393" width="9.140625" style="158"/>
    <col min="2394" max="2394" width="21.42578125" style="158" customWidth="1"/>
    <col min="2395" max="2400" width="9.140625" style="158"/>
    <col min="2401" max="2401" width="22" style="158" customWidth="1"/>
    <col min="2402" max="2407" width="9.140625" style="158"/>
    <col min="2408" max="2408" width="22.5703125" style="158" customWidth="1"/>
    <col min="2409" max="2554" width="9.140625" style="158"/>
    <col min="2555" max="2555" width="0" style="158" hidden="1" customWidth="1"/>
    <col min="2556" max="2556" width="52.28515625" style="158" customWidth="1"/>
    <col min="2557" max="2557" width="0.140625" style="158" customWidth="1"/>
    <col min="2558" max="2558" width="18.85546875" style="158" customWidth="1"/>
    <col min="2559" max="2559" width="0" style="158" hidden="1" customWidth="1"/>
    <col min="2560" max="2560" width="15.42578125" style="158" customWidth="1"/>
    <col min="2561" max="2561" width="14.5703125" style="158" customWidth="1"/>
    <col min="2562" max="2562" width="13.140625" style="158" customWidth="1"/>
    <col min="2563" max="2563" width="14.5703125" style="158" customWidth="1"/>
    <col min="2564" max="2564" width="14.140625" style="158" customWidth="1"/>
    <col min="2565" max="2565" width="14.5703125" style="158" customWidth="1"/>
    <col min="2566" max="2567" width="0" style="158" hidden="1" customWidth="1"/>
    <col min="2568" max="2568" width="10.5703125" style="158" customWidth="1"/>
    <col min="2569" max="2569" width="12.42578125" style="158" customWidth="1"/>
    <col min="2570" max="2571" width="14.5703125" style="158" customWidth="1"/>
    <col min="2572" max="2572" width="16.140625" style="158" customWidth="1"/>
    <col min="2573" max="2573" width="10.140625" style="158" customWidth="1"/>
    <col min="2574" max="2574" width="16.7109375" style="158" customWidth="1"/>
    <col min="2575" max="2575" width="9.85546875" style="158" customWidth="1"/>
    <col min="2576" max="2576" width="14.140625" style="158" customWidth="1"/>
    <col min="2577" max="2577" width="16" style="158" bestFit="1" customWidth="1"/>
    <col min="2578" max="2638" width="9.140625" style="158"/>
    <col min="2639" max="2639" width="0" style="158" hidden="1" customWidth="1"/>
    <col min="2640" max="2649" width="9.140625" style="158"/>
    <col min="2650" max="2650" width="21.42578125" style="158" customWidth="1"/>
    <col min="2651" max="2656" width="9.140625" style="158"/>
    <col min="2657" max="2657" width="22" style="158" customWidth="1"/>
    <col min="2658" max="2663" width="9.140625" style="158"/>
    <col min="2664" max="2664" width="22.5703125" style="158" customWidth="1"/>
    <col min="2665" max="2810" width="9.140625" style="158"/>
    <col min="2811" max="2811" width="0" style="158" hidden="1" customWidth="1"/>
    <col min="2812" max="2812" width="52.28515625" style="158" customWidth="1"/>
    <col min="2813" max="2813" width="0.140625" style="158" customWidth="1"/>
    <col min="2814" max="2814" width="18.85546875" style="158" customWidth="1"/>
    <col min="2815" max="2815" width="0" style="158" hidden="1" customWidth="1"/>
    <col min="2816" max="2816" width="15.42578125" style="158" customWidth="1"/>
    <col min="2817" max="2817" width="14.5703125" style="158" customWidth="1"/>
    <col min="2818" max="2818" width="13.140625" style="158" customWidth="1"/>
    <col min="2819" max="2819" width="14.5703125" style="158" customWidth="1"/>
    <col min="2820" max="2820" width="14.140625" style="158" customWidth="1"/>
    <col min="2821" max="2821" width="14.5703125" style="158" customWidth="1"/>
    <col min="2822" max="2823" width="0" style="158" hidden="1" customWidth="1"/>
    <col min="2824" max="2824" width="10.5703125" style="158" customWidth="1"/>
    <col min="2825" max="2825" width="12.42578125" style="158" customWidth="1"/>
    <col min="2826" max="2827" width="14.5703125" style="158" customWidth="1"/>
    <col min="2828" max="2828" width="16.140625" style="158" customWidth="1"/>
    <col min="2829" max="2829" width="10.140625" style="158" customWidth="1"/>
    <col min="2830" max="2830" width="16.7109375" style="158" customWidth="1"/>
    <col min="2831" max="2831" width="9.85546875" style="158" customWidth="1"/>
    <col min="2832" max="2832" width="14.140625" style="158" customWidth="1"/>
    <col min="2833" max="2833" width="16" style="158" bestFit="1" customWidth="1"/>
    <col min="2834" max="2894" width="9.140625" style="158"/>
    <col min="2895" max="2895" width="0" style="158" hidden="1" customWidth="1"/>
    <col min="2896" max="2905" width="9.140625" style="158"/>
    <col min="2906" max="2906" width="21.42578125" style="158" customWidth="1"/>
    <col min="2907" max="2912" width="9.140625" style="158"/>
    <col min="2913" max="2913" width="22" style="158" customWidth="1"/>
    <col min="2914" max="2919" width="9.140625" style="158"/>
    <col min="2920" max="2920" width="22.5703125" style="158" customWidth="1"/>
    <col min="2921" max="3066" width="9.140625" style="158"/>
    <col min="3067" max="3067" width="0" style="158" hidden="1" customWidth="1"/>
    <col min="3068" max="3068" width="52.28515625" style="158" customWidth="1"/>
    <col min="3069" max="3069" width="0.140625" style="158" customWidth="1"/>
    <col min="3070" max="3070" width="18.85546875" style="158" customWidth="1"/>
    <col min="3071" max="3071" width="0" style="158" hidden="1" customWidth="1"/>
    <col min="3072" max="3072" width="15.42578125" style="158" customWidth="1"/>
    <col min="3073" max="3073" width="14.5703125" style="158" customWidth="1"/>
    <col min="3074" max="3074" width="13.140625" style="158" customWidth="1"/>
    <col min="3075" max="3075" width="14.5703125" style="158" customWidth="1"/>
    <col min="3076" max="3076" width="14.140625" style="158" customWidth="1"/>
    <col min="3077" max="3077" width="14.5703125" style="158" customWidth="1"/>
    <col min="3078" max="3079" width="0" style="158" hidden="1" customWidth="1"/>
    <col min="3080" max="3080" width="10.5703125" style="158" customWidth="1"/>
    <col min="3081" max="3081" width="12.42578125" style="158" customWidth="1"/>
    <col min="3082" max="3083" width="14.5703125" style="158" customWidth="1"/>
    <col min="3084" max="3084" width="16.140625" style="158" customWidth="1"/>
    <col min="3085" max="3085" width="10.140625" style="158" customWidth="1"/>
    <col min="3086" max="3086" width="16.7109375" style="158" customWidth="1"/>
    <col min="3087" max="3087" width="9.85546875" style="158" customWidth="1"/>
    <col min="3088" max="3088" width="14.140625" style="158" customWidth="1"/>
    <col min="3089" max="3089" width="16" style="158" bestFit="1" customWidth="1"/>
    <col min="3090" max="3150" width="9.140625" style="158"/>
    <col min="3151" max="3151" width="0" style="158" hidden="1" customWidth="1"/>
    <col min="3152" max="3161" width="9.140625" style="158"/>
    <col min="3162" max="3162" width="21.42578125" style="158" customWidth="1"/>
    <col min="3163" max="3168" width="9.140625" style="158"/>
    <col min="3169" max="3169" width="22" style="158" customWidth="1"/>
    <col min="3170" max="3175" width="9.140625" style="158"/>
    <col min="3176" max="3176" width="22.5703125" style="158" customWidth="1"/>
    <col min="3177" max="3322" width="9.140625" style="158"/>
    <col min="3323" max="3323" width="0" style="158" hidden="1" customWidth="1"/>
    <col min="3324" max="3324" width="52.28515625" style="158" customWidth="1"/>
    <col min="3325" max="3325" width="0.140625" style="158" customWidth="1"/>
    <col min="3326" max="3326" width="18.85546875" style="158" customWidth="1"/>
    <col min="3327" max="3327" width="0" style="158" hidden="1" customWidth="1"/>
    <col min="3328" max="3328" width="15.42578125" style="158" customWidth="1"/>
    <col min="3329" max="3329" width="14.5703125" style="158" customWidth="1"/>
    <col min="3330" max="3330" width="13.140625" style="158" customWidth="1"/>
    <col min="3331" max="3331" width="14.5703125" style="158" customWidth="1"/>
    <col min="3332" max="3332" width="14.140625" style="158" customWidth="1"/>
    <col min="3333" max="3333" width="14.5703125" style="158" customWidth="1"/>
    <col min="3334" max="3335" width="0" style="158" hidden="1" customWidth="1"/>
    <col min="3336" max="3336" width="10.5703125" style="158" customWidth="1"/>
    <col min="3337" max="3337" width="12.42578125" style="158" customWidth="1"/>
    <col min="3338" max="3339" width="14.5703125" style="158" customWidth="1"/>
    <col min="3340" max="3340" width="16.140625" style="158" customWidth="1"/>
    <col min="3341" max="3341" width="10.140625" style="158" customWidth="1"/>
    <col min="3342" max="3342" width="16.7109375" style="158" customWidth="1"/>
    <col min="3343" max="3343" width="9.85546875" style="158" customWidth="1"/>
    <col min="3344" max="3344" width="14.140625" style="158" customWidth="1"/>
    <col min="3345" max="3345" width="16" style="158" bestFit="1" customWidth="1"/>
    <col min="3346" max="3406" width="9.140625" style="158"/>
    <col min="3407" max="3407" width="0" style="158" hidden="1" customWidth="1"/>
    <col min="3408" max="3417" width="9.140625" style="158"/>
    <col min="3418" max="3418" width="21.42578125" style="158" customWidth="1"/>
    <col min="3419" max="3424" width="9.140625" style="158"/>
    <col min="3425" max="3425" width="22" style="158" customWidth="1"/>
    <col min="3426" max="3431" width="9.140625" style="158"/>
    <col min="3432" max="3432" width="22.5703125" style="158" customWidth="1"/>
    <col min="3433" max="3578" width="9.140625" style="158"/>
    <col min="3579" max="3579" width="0" style="158" hidden="1" customWidth="1"/>
    <col min="3580" max="3580" width="52.28515625" style="158" customWidth="1"/>
    <col min="3581" max="3581" width="0.140625" style="158" customWidth="1"/>
    <col min="3582" max="3582" width="18.85546875" style="158" customWidth="1"/>
    <col min="3583" max="3583" width="0" style="158" hidden="1" customWidth="1"/>
    <col min="3584" max="3584" width="15.42578125" style="158" customWidth="1"/>
    <col min="3585" max="3585" width="14.5703125" style="158" customWidth="1"/>
    <col min="3586" max="3586" width="13.140625" style="158" customWidth="1"/>
    <col min="3587" max="3587" width="14.5703125" style="158" customWidth="1"/>
    <col min="3588" max="3588" width="14.140625" style="158" customWidth="1"/>
    <col min="3589" max="3589" width="14.5703125" style="158" customWidth="1"/>
    <col min="3590" max="3591" width="0" style="158" hidden="1" customWidth="1"/>
    <col min="3592" max="3592" width="10.5703125" style="158" customWidth="1"/>
    <col min="3593" max="3593" width="12.42578125" style="158" customWidth="1"/>
    <col min="3594" max="3595" width="14.5703125" style="158" customWidth="1"/>
    <col min="3596" max="3596" width="16.140625" style="158" customWidth="1"/>
    <col min="3597" max="3597" width="10.140625" style="158" customWidth="1"/>
    <col min="3598" max="3598" width="16.7109375" style="158" customWidth="1"/>
    <col min="3599" max="3599" width="9.85546875" style="158" customWidth="1"/>
    <col min="3600" max="3600" width="14.140625" style="158" customWidth="1"/>
    <col min="3601" max="3601" width="16" style="158" bestFit="1" customWidth="1"/>
    <col min="3602" max="3662" width="9.140625" style="158"/>
    <col min="3663" max="3663" width="0" style="158" hidden="1" customWidth="1"/>
    <col min="3664" max="3673" width="9.140625" style="158"/>
    <col min="3674" max="3674" width="21.42578125" style="158" customWidth="1"/>
    <col min="3675" max="3680" width="9.140625" style="158"/>
    <col min="3681" max="3681" width="22" style="158" customWidth="1"/>
    <col min="3682" max="3687" width="9.140625" style="158"/>
    <col min="3688" max="3688" width="22.5703125" style="158" customWidth="1"/>
    <col min="3689" max="3834" width="9.140625" style="158"/>
    <col min="3835" max="3835" width="0" style="158" hidden="1" customWidth="1"/>
    <col min="3836" max="3836" width="52.28515625" style="158" customWidth="1"/>
    <col min="3837" max="3837" width="0.140625" style="158" customWidth="1"/>
    <col min="3838" max="3838" width="18.85546875" style="158" customWidth="1"/>
    <col min="3839" max="3839" width="0" style="158" hidden="1" customWidth="1"/>
    <col min="3840" max="3840" width="15.42578125" style="158" customWidth="1"/>
    <col min="3841" max="3841" width="14.5703125" style="158" customWidth="1"/>
    <col min="3842" max="3842" width="13.140625" style="158" customWidth="1"/>
    <col min="3843" max="3843" width="14.5703125" style="158" customWidth="1"/>
    <col min="3844" max="3844" width="14.140625" style="158" customWidth="1"/>
    <col min="3845" max="3845" width="14.5703125" style="158" customWidth="1"/>
    <col min="3846" max="3847" width="0" style="158" hidden="1" customWidth="1"/>
    <col min="3848" max="3848" width="10.5703125" style="158" customWidth="1"/>
    <col min="3849" max="3849" width="12.42578125" style="158" customWidth="1"/>
    <col min="3850" max="3851" width="14.5703125" style="158" customWidth="1"/>
    <col min="3852" max="3852" width="16.140625" style="158" customWidth="1"/>
    <col min="3853" max="3853" width="10.140625" style="158" customWidth="1"/>
    <col min="3854" max="3854" width="16.7109375" style="158" customWidth="1"/>
    <col min="3855" max="3855" width="9.85546875" style="158" customWidth="1"/>
    <col min="3856" max="3856" width="14.140625" style="158" customWidth="1"/>
    <col min="3857" max="3857" width="16" style="158" bestFit="1" customWidth="1"/>
    <col min="3858" max="3918" width="9.140625" style="158"/>
    <col min="3919" max="3919" width="0" style="158" hidden="1" customWidth="1"/>
    <col min="3920" max="3929" width="9.140625" style="158"/>
    <col min="3930" max="3930" width="21.42578125" style="158" customWidth="1"/>
    <col min="3931" max="3936" width="9.140625" style="158"/>
    <col min="3937" max="3937" width="22" style="158" customWidth="1"/>
    <col min="3938" max="3943" width="9.140625" style="158"/>
    <col min="3944" max="3944" width="22.5703125" style="158" customWidth="1"/>
    <col min="3945" max="4090" width="9.140625" style="158"/>
    <col min="4091" max="4091" width="0" style="158" hidden="1" customWidth="1"/>
    <col min="4092" max="4092" width="52.28515625" style="158" customWidth="1"/>
    <col min="4093" max="4093" width="0.140625" style="158" customWidth="1"/>
    <col min="4094" max="4094" width="18.85546875" style="158" customWidth="1"/>
    <col min="4095" max="4095" width="0" style="158" hidden="1" customWidth="1"/>
    <col min="4096" max="4096" width="15.42578125" style="158" customWidth="1"/>
    <col min="4097" max="4097" width="14.5703125" style="158" customWidth="1"/>
    <col min="4098" max="4098" width="13.140625" style="158" customWidth="1"/>
    <col min="4099" max="4099" width="14.5703125" style="158" customWidth="1"/>
    <col min="4100" max="4100" width="14.140625" style="158" customWidth="1"/>
    <col min="4101" max="4101" width="14.5703125" style="158" customWidth="1"/>
    <col min="4102" max="4103" width="0" style="158" hidden="1" customWidth="1"/>
    <col min="4104" max="4104" width="10.5703125" style="158" customWidth="1"/>
    <col min="4105" max="4105" width="12.42578125" style="158" customWidth="1"/>
    <col min="4106" max="4107" width="14.5703125" style="158" customWidth="1"/>
    <col min="4108" max="4108" width="16.140625" style="158" customWidth="1"/>
    <col min="4109" max="4109" width="10.140625" style="158" customWidth="1"/>
    <col min="4110" max="4110" width="16.7109375" style="158" customWidth="1"/>
    <col min="4111" max="4111" width="9.85546875" style="158" customWidth="1"/>
    <col min="4112" max="4112" width="14.140625" style="158" customWidth="1"/>
    <col min="4113" max="4113" width="16" style="158" bestFit="1" customWidth="1"/>
    <col min="4114" max="4174" width="9.140625" style="158"/>
    <col min="4175" max="4175" width="0" style="158" hidden="1" customWidth="1"/>
    <col min="4176" max="4185" width="9.140625" style="158"/>
    <col min="4186" max="4186" width="21.42578125" style="158" customWidth="1"/>
    <col min="4187" max="4192" width="9.140625" style="158"/>
    <col min="4193" max="4193" width="22" style="158" customWidth="1"/>
    <col min="4194" max="4199" width="9.140625" style="158"/>
    <col min="4200" max="4200" width="22.5703125" style="158" customWidth="1"/>
    <col min="4201" max="4346" width="9.140625" style="158"/>
    <col min="4347" max="4347" width="0" style="158" hidden="1" customWidth="1"/>
    <col min="4348" max="4348" width="52.28515625" style="158" customWidth="1"/>
    <col min="4349" max="4349" width="0.140625" style="158" customWidth="1"/>
    <col min="4350" max="4350" width="18.85546875" style="158" customWidth="1"/>
    <col min="4351" max="4351" width="0" style="158" hidden="1" customWidth="1"/>
    <col min="4352" max="4352" width="15.42578125" style="158" customWidth="1"/>
    <col min="4353" max="4353" width="14.5703125" style="158" customWidth="1"/>
    <col min="4354" max="4354" width="13.140625" style="158" customWidth="1"/>
    <col min="4355" max="4355" width="14.5703125" style="158" customWidth="1"/>
    <col min="4356" max="4356" width="14.140625" style="158" customWidth="1"/>
    <col min="4357" max="4357" width="14.5703125" style="158" customWidth="1"/>
    <col min="4358" max="4359" width="0" style="158" hidden="1" customWidth="1"/>
    <col min="4360" max="4360" width="10.5703125" style="158" customWidth="1"/>
    <col min="4361" max="4361" width="12.42578125" style="158" customWidth="1"/>
    <col min="4362" max="4363" width="14.5703125" style="158" customWidth="1"/>
    <col min="4364" max="4364" width="16.140625" style="158" customWidth="1"/>
    <col min="4365" max="4365" width="10.140625" style="158" customWidth="1"/>
    <col min="4366" max="4366" width="16.7109375" style="158" customWidth="1"/>
    <col min="4367" max="4367" width="9.85546875" style="158" customWidth="1"/>
    <col min="4368" max="4368" width="14.140625" style="158" customWidth="1"/>
    <col min="4369" max="4369" width="16" style="158" bestFit="1" customWidth="1"/>
    <col min="4370" max="4430" width="9.140625" style="158"/>
    <col min="4431" max="4431" width="0" style="158" hidden="1" customWidth="1"/>
    <col min="4432" max="4441" width="9.140625" style="158"/>
    <col min="4442" max="4442" width="21.42578125" style="158" customWidth="1"/>
    <col min="4443" max="4448" width="9.140625" style="158"/>
    <col min="4449" max="4449" width="22" style="158" customWidth="1"/>
    <col min="4450" max="4455" width="9.140625" style="158"/>
    <col min="4456" max="4456" width="22.5703125" style="158" customWidth="1"/>
    <col min="4457" max="4602" width="9.140625" style="158"/>
    <col min="4603" max="4603" width="0" style="158" hidden="1" customWidth="1"/>
    <col min="4604" max="4604" width="52.28515625" style="158" customWidth="1"/>
    <col min="4605" max="4605" width="0.140625" style="158" customWidth="1"/>
    <col min="4606" max="4606" width="18.85546875" style="158" customWidth="1"/>
    <col min="4607" max="4607" width="0" style="158" hidden="1" customWidth="1"/>
    <col min="4608" max="4608" width="15.42578125" style="158" customWidth="1"/>
    <col min="4609" max="4609" width="14.5703125" style="158" customWidth="1"/>
    <col min="4610" max="4610" width="13.140625" style="158" customWidth="1"/>
    <col min="4611" max="4611" width="14.5703125" style="158" customWidth="1"/>
    <col min="4612" max="4612" width="14.140625" style="158" customWidth="1"/>
    <col min="4613" max="4613" width="14.5703125" style="158" customWidth="1"/>
    <col min="4614" max="4615" width="0" style="158" hidden="1" customWidth="1"/>
    <col min="4616" max="4616" width="10.5703125" style="158" customWidth="1"/>
    <col min="4617" max="4617" width="12.42578125" style="158" customWidth="1"/>
    <col min="4618" max="4619" width="14.5703125" style="158" customWidth="1"/>
    <col min="4620" max="4620" width="16.140625" style="158" customWidth="1"/>
    <col min="4621" max="4621" width="10.140625" style="158" customWidth="1"/>
    <col min="4622" max="4622" width="16.7109375" style="158" customWidth="1"/>
    <col min="4623" max="4623" width="9.85546875" style="158" customWidth="1"/>
    <col min="4624" max="4624" width="14.140625" style="158" customWidth="1"/>
    <col min="4625" max="4625" width="16" style="158" bestFit="1" customWidth="1"/>
    <col min="4626" max="4686" width="9.140625" style="158"/>
    <col min="4687" max="4687" width="0" style="158" hidden="1" customWidth="1"/>
    <col min="4688" max="4697" width="9.140625" style="158"/>
    <col min="4698" max="4698" width="21.42578125" style="158" customWidth="1"/>
    <col min="4699" max="4704" width="9.140625" style="158"/>
    <col min="4705" max="4705" width="22" style="158" customWidth="1"/>
    <col min="4706" max="4711" width="9.140625" style="158"/>
    <col min="4712" max="4712" width="22.5703125" style="158" customWidth="1"/>
    <col min="4713" max="4858" width="9.140625" style="158"/>
    <col min="4859" max="4859" width="0" style="158" hidden="1" customWidth="1"/>
    <col min="4860" max="4860" width="52.28515625" style="158" customWidth="1"/>
    <col min="4861" max="4861" width="0.140625" style="158" customWidth="1"/>
    <col min="4862" max="4862" width="18.85546875" style="158" customWidth="1"/>
    <col min="4863" max="4863" width="0" style="158" hidden="1" customWidth="1"/>
    <col min="4864" max="4864" width="15.42578125" style="158" customWidth="1"/>
    <col min="4865" max="4865" width="14.5703125" style="158" customWidth="1"/>
    <col min="4866" max="4866" width="13.140625" style="158" customWidth="1"/>
    <col min="4867" max="4867" width="14.5703125" style="158" customWidth="1"/>
    <col min="4868" max="4868" width="14.140625" style="158" customWidth="1"/>
    <col min="4869" max="4869" width="14.5703125" style="158" customWidth="1"/>
    <col min="4870" max="4871" width="0" style="158" hidden="1" customWidth="1"/>
    <col min="4872" max="4872" width="10.5703125" style="158" customWidth="1"/>
    <col min="4873" max="4873" width="12.42578125" style="158" customWidth="1"/>
    <col min="4874" max="4875" width="14.5703125" style="158" customWidth="1"/>
    <col min="4876" max="4876" width="16.140625" style="158" customWidth="1"/>
    <col min="4877" max="4877" width="10.140625" style="158" customWidth="1"/>
    <col min="4878" max="4878" width="16.7109375" style="158" customWidth="1"/>
    <col min="4879" max="4879" width="9.85546875" style="158" customWidth="1"/>
    <col min="4880" max="4880" width="14.140625" style="158" customWidth="1"/>
    <col min="4881" max="4881" width="16" style="158" bestFit="1" customWidth="1"/>
    <col min="4882" max="4942" width="9.140625" style="158"/>
    <col min="4943" max="4943" width="0" style="158" hidden="1" customWidth="1"/>
    <col min="4944" max="4953" width="9.140625" style="158"/>
    <col min="4954" max="4954" width="21.42578125" style="158" customWidth="1"/>
    <col min="4955" max="4960" width="9.140625" style="158"/>
    <col min="4961" max="4961" width="22" style="158" customWidth="1"/>
    <col min="4962" max="4967" width="9.140625" style="158"/>
    <col min="4968" max="4968" width="22.5703125" style="158" customWidth="1"/>
    <col min="4969" max="5114" width="9.140625" style="158"/>
    <col min="5115" max="5115" width="0" style="158" hidden="1" customWidth="1"/>
    <col min="5116" max="5116" width="52.28515625" style="158" customWidth="1"/>
    <col min="5117" max="5117" width="0.140625" style="158" customWidth="1"/>
    <col min="5118" max="5118" width="18.85546875" style="158" customWidth="1"/>
    <col min="5119" max="5119" width="0" style="158" hidden="1" customWidth="1"/>
    <col min="5120" max="5120" width="15.42578125" style="158" customWidth="1"/>
    <col min="5121" max="5121" width="14.5703125" style="158" customWidth="1"/>
    <col min="5122" max="5122" width="13.140625" style="158" customWidth="1"/>
    <col min="5123" max="5123" width="14.5703125" style="158" customWidth="1"/>
    <col min="5124" max="5124" width="14.140625" style="158" customWidth="1"/>
    <col min="5125" max="5125" width="14.5703125" style="158" customWidth="1"/>
    <col min="5126" max="5127" width="0" style="158" hidden="1" customWidth="1"/>
    <col min="5128" max="5128" width="10.5703125" style="158" customWidth="1"/>
    <col min="5129" max="5129" width="12.42578125" style="158" customWidth="1"/>
    <col min="5130" max="5131" width="14.5703125" style="158" customWidth="1"/>
    <col min="5132" max="5132" width="16.140625" style="158" customWidth="1"/>
    <col min="5133" max="5133" width="10.140625" style="158" customWidth="1"/>
    <col min="5134" max="5134" width="16.7109375" style="158" customWidth="1"/>
    <col min="5135" max="5135" width="9.85546875" style="158" customWidth="1"/>
    <col min="5136" max="5136" width="14.140625" style="158" customWidth="1"/>
    <col min="5137" max="5137" width="16" style="158" bestFit="1" customWidth="1"/>
    <col min="5138" max="5198" width="9.140625" style="158"/>
    <col min="5199" max="5199" width="0" style="158" hidden="1" customWidth="1"/>
    <col min="5200" max="5209" width="9.140625" style="158"/>
    <col min="5210" max="5210" width="21.42578125" style="158" customWidth="1"/>
    <col min="5211" max="5216" width="9.140625" style="158"/>
    <col min="5217" max="5217" width="22" style="158" customWidth="1"/>
    <col min="5218" max="5223" width="9.140625" style="158"/>
    <col min="5224" max="5224" width="22.5703125" style="158" customWidth="1"/>
    <col min="5225" max="5370" width="9.140625" style="158"/>
    <col min="5371" max="5371" width="0" style="158" hidden="1" customWidth="1"/>
    <col min="5372" max="5372" width="52.28515625" style="158" customWidth="1"/>
    <col min="5373" max="5373" width="0.140625" style="158" customWidth="1"/>
    <col min="5374" max="5374" width="18.85546875" style="158" customWidth="1"/>
    <col min="5375" max="5375" width="0" style="158" hidden="1" customWidth="1"/>
    <col min="5376" max="5376" width="15.42578125" style="158" customWidth="1"/>
    <col min="5377" max="5377" width="14.5703125" style="158" customWidth="1"/>
    <col min="5378" max="5378" width="13.140625" style="158" customWidth="1"/>
    <col min="5379" max="5379" width="14.5703125" style="158" customWidth="1"/>
    <col min="5380" max="5380" width="14.140625" style="158" customWidth="1"/>
    <col min="5381" max="5381" width="14.5703125" style="158" customWidth="1"/>
    <col min="5382" max="5383" width="0" style="158" hidden="1" customWidth="1"/>
    <col min="5384" max="5384" width="10.5703125" style="158" customWidth="1"/>
    <col min="5385" max="5385" width="12.42578125" style="158" customWidth="1"/>
    <col min="5386" max="5387" width="14.5703125" style="158" customWidth="1"/>
    <col min="5388" max="5388" width="16.140625" style="158" customWidth="1"/>
    <col min="5389" max="5389" width="10.140625" style="158" customWidth="1"/>
    <col min="5390" max="5390" width="16.7109375" style="158" customWidth="1"/>
    <col min="5391" max="5391" width="9.85546875" style="158" customWidth="1"/>
    <col min="5392" max="5392" width="14.140625" style="158" customWidth="1"/>
    <col min="5393" max="5393" width="16" style="158" bestFit="1" customWidth="1"/>
    <col min="5394" max="5454" width="9.140625" style="158"/>
    <col min="5455" max="5455" width="0" style="158" hidden="1" customWidth="1"/>
    <col min="5456" max="5465" width="9.140625" style="158"/>
    <col min="5466" max="5466" width="21.42578125" style="158" customWidth="1"/>
    <col min="5467" max="5472" width="9.140625" style="158"/>
    <col min="5473" max="5473" width="22" style="158" customWidth="1"/>
    <col min="5474" max="5479" width="9.140625" style="158"/>
    <col min="5480" max="5480" width="22.5703125" style="158" customWidth="1"/>
    <col min="5481" max="5626" width="9.140625" style="158"/>
    <col min="5627" max="5627" width="0" style="158" hidden="1" customWidth="1"/>
    <col min="5628" max="5628" width="52.28515625" style="158" customWidth="1"/>
    <col min="5629" max="5629" width="0.140625" style="158" customWidth="1"/>
    <col min="5630" max="5630" width="18.85546875" style="158" customWidth="1"/>
    <col min="5631" max="5631" width="0" style="158" hidden="1" customWidth="1"/>
    <col min="5632" max="5632" width="15.42578125" style="158" customWidth="1"/>
    <col min="5633" max="5633" width="14.5703125" style="158" customWidth="1"/>
    <col min="5634" max="5634" width="13.140625" style="158" customWidth="1"/>
    <col min="5635" max="5635" width="14.5703125" style="158" customWidth="1"/>
    <col min="5636" max="5636" width="14.140625" style="158" customWidth="1"/>
    <col min="5637" max="5637" width="14.5703125" style="158" customWidth="1"/>
    <col min="5638" max="5639" width="0" style="158" hidden="1" customWidth="1"/>
    <col min="5640" max="5640" width="10.5703125" style="158" customWidth="1"/>
    <col min="5641" max="5641" width="12.42578125" style="158" customWidth="1"/>
    <col min="5642" max="5643" width="14.5703125" style="158" customWidth="1"/>
    <col min="5644" max="5644" width="16.140625" style="158" customWidth="1"/>
    <col min="5645" max="5645" width="10.140625" style="158" customWidth="1"/>
    <col min="5646" max="5646" width="16.7109375" style="158" customWidth="1"/>
    <col min="5647" max="5647" width="9.85546875" style="158" customWidth="1"/>
    <col min="5648" max="5648" width="14.140625" style="158" customWidth="1"/>
    <col min="5649" max="5649" width="16" style="158" bestFit="1" customWidth="1"/>
    <col min="5650" max="5710" width="9.140625" style="158"/>
    <col min="5711" max="5711" width="0" style="158" hidden="1" customWidth="1"/>
    <col min="5712" max="5721" width="9.140625" style="158"/>
    <col min="5722" max="5722" width="21.42578125" style="158" customWidth="1"/>
    <col min="5723" max="5728" width="9.140625" style="158"/>
    <col min="5729" max="5729" width="22" style="158" customWidth="1"/>
    <col min="5730" max="5735" width="9.140625" style="158"/>
    <col min="5736" max="5736" width="22.5703125" style="158" customWidth="1"/>
    <col min="5737" max="5882" width="9.140625" style="158"/>
    <col min="5883" max="5883" width="0" style="158" hidden="1" customWidth="1"/>
    <col min="5884" max="5884" width="52.28515625" style="158" customWidth="1"/>
    <col min="5885" max="5885" width="0.140625" style="158" customWidth="1"/>
    <col min="5886" max="5886" width="18.85546875" style="158" customWidth="1"/>
    <col min="5887" max="5887" width="0" style="158" hidden="1" customWidth="1"/>
    <col min="5888" max="5888" width="15.42578125" style="158" customWidth="1"/>
    <col min="5889" max="5889" width="14.5703125" style="158" customWidth="1"/>
    <col min="5890" max="5890" width="13.140625" style="158" customWidth="1"/>
    <col min="5891" max="5891" width="14.5703125" style="158" customWidth="1"/>
    <col min="5892" max="5892" width="14.140625" style="158" customWidth="1"/>
    <col min="5893" max="5893" width="14.5703125" style="158" customWidth="1"/>
    <col min="5894" max="5895" width="0" style="158" hidden="1" customWidth="1"/>
    <col min="5896" max="5896" width="10.5703125" style="158" customWidth="1"/>
    <col min="5897" max="5897" width="12.42578125" style="158" customWidth="1"/>
    <col min="5898" max="5899" width="14.5703125" style="158" customWidth="1"/>
    <col min="5900" max="5900" width="16.140625" style="158" customWidth="1"/>
    <col min="5901" max="5901" width="10.140625" style="158" customWidth="1"/>
    <col min="5902" max="5902" width="16.7109375" style="158" customWidth="1"/>
    <col min="5903" max="5903" width="9.85546875" style="158" customWidth="1"/>
    <col min="5904" max="5904" width="14.140625" style="158" customWidth="1"/>
    <col min="5905" max="5905" width="16" style="158" bestFit="1" customWidth="1"/>
    <col min="5906" max="5966" width="9.140625" style="158"/>
    <col min="5967" max="5967" width="0" style="158" hidden="1" customWidth="1"/>
    <col min="5968" max="5977" width="9.140625" style="158"/>
    <col min="5978" max="5978" width="21.42578125" style="158" customWidth="1"/>
    <col min="5979" max="5984" width="9.140625" style="158"/>
    <col min="5985" max="5985" width="22" style="158" customWidth="1"/>
    <col min="5986" max="5991" width="9.140625" style="158"/>
    <col min="5992" max="5992" width="22.5703125" style="158" customWidth="1"/>
    <col min="5993" max="6138" width="9.140625" style="158"/>
    <col min="6139" max="6139" width="0" style="158" hidden="1" customWidth="1"/>
    <col min="6140" max="6140" width="52.28515625" style="158" customWidth="1"/>
    <col min="6141" max="6141" width="0.140625" style="158" customWidth="1"/>
    <col min="6142" max="6142" width="18.85546875" style="158" customWidth="1"/>
    <col min="6143" max="6143" width="0" style="158" hidden="1" customWidth="1"/>
    <col min="6144" max="6144" width="15.42578125" style="158" customWidth="1"/>
    <col min="6145" max="6145" width="14.5703125" style="158" customWidth="1"/>
    <col min="6146" max="6146" width="13.140625" style="158" customWidth="1"/>
    <col min="6147" max="6147" width="14.5703125" style="158" customWidth="1"/>
    <col min="6148" max="6148" width="14.140625" style="158" customWidth="1"/>
    <col min="6149" max="6149" width="14.5703125" style="158" customWidth="1"/>
    <col min="6150" max="6151" width="0" style="158" hidden="1" customWidth="1"/>
    <col min="6152" max="6152" width="10.5703125" style="158" customWidth="1"/>
    <col min="6153" max="6153" width="12.42578125" style="158" customWidth="1"/>
    <col min="6154" max="6155" width="14.5703125" style="158" customWidth="1"/>
    <col min="6156" max="6156" width="16.140625" style="158" customWidth="1"/>
    <col min="6157" max="6157" width="10.140625" style="158" customWidth="1"/>
    <col min="6158" max="6158" width="16.7109375" style="158" customWidth="1"/>
    <col min="6159" max="6159" width="9.85546875" style="158" customWidth="1"/>
    <col min="6160" max="6160" width="14.140625" style="158" customWidth="1"/>
    <col min="6161" max="6161" width="16" style="158" bestFit="1" customWidth="1"/>
    <col min="6162" max="6222" width="9.140625" style="158"/>
    <col min="6223" max="6223" width="0" style="158" hidden="1" customWidth="1"/>
    <col min="6224" max="6233" width="9.140625" style="158"/>
    <col min="6234" max="6234" width="21.42578125" style="158" customWidth="1"/>
    <col min="6235" max="6240" width="9.140625" style="158"/>
    <col min="6241" max="6241" width="22" style="158" customWidth="1"/>
    <col min="6242" max="6247" width="9.140625" style="158"/>
    <col min="6248" max="6248" width="22.5703125" style="158" customWidth="1"/>
    <col min="6249" max="6394" width="9.140625" style="158"/>
    <col min="6395" max="6395" width="0" style="158" hidden="1" customWidth="1"/>
    <col min="6396" max="6396" width="52.28515625" style="158" customWidth="1"/>
    <col min="6397" max="6397" width="0.140625" style="158" customWidth="1"/>
    <col min="6398" max="6398" width="18.85546875" style="158" customWidth="1"/>
    <col min="6399" max="6399" width="0" style="158" hidden="1" customWidth="1"/>
    <col min="6400" max="6400" width="15.42578125" style="158" customWidth="1"/>
    <col min="6401" max="6401" width="14.5703125" style="158" customWidth="1"/>
    <col min="6402" max="6402" width="13.140625" style="158" customWidth="1"/>
    <col min="6403" max="6403" width="14.5703125" style="158" customWidth="1"/>
    <col min="6404" max="6404" width="14.140625" style="158" customWidth="1"/>
    <col min="6405" max="6405" width="14.5703125" style="158" customWidth="1"/>
    <col min="6406" max="6407" width="0" style="158" hidden="1" customWidth="1"/>
    <col min="6408" max="6408" width="10.5703125" style="158" customWidth="1"/>
    <col min="6409" max="6409" width="12.42578125" style="158" customWidth="1"/>
    <col min="6410" max="6411" width="14.5703125" style="158" customWidth="1"/>
    <col min="6412" max="6412" width="16.140625" style="158" customWidth="1"/>
    <col min="6413" max="6413" width="10.140625" style="158" customWidth="1"/>
    <col min="6414" max="6414" width="16.7109375" style="158" customWidth="1"/>
    <col min="6415" max="6415" width="9.85546875" style="158" customWidth="1"/>
    <col min="6416" max="6416" width="14.140625" style="158" customWidth="1"/>
    <col min="6417" max="6417" width="16" style="158" bestFit="1" customWidth="1"/>
    <col min="6418" max="6478" width="9.140625" style="158"/>
    <col min="6479" max="6479" width="0" style="158" hidden="1" customWidth="1"/>
    <col min="6480" max="6489" width="9.140625" style="158"/>
    <col min="6490" max="6490" width="21.42578125" style="158" customWidth="1"/>
    <col min="6491" max="6496" width="9.140625" style="158"/>
    <col min="6497" max="6497" width="22" style="158" customWidth="1"/>
    <col min="6498" max="6503" width="9.140625" style="158"/>
    <col min="6504" max="6504" width="22.5703125" style="158" customWidth="1"/>
    <col min="6505" max="6650" width="9.140625" style="158"/>
    <col min="6651" max="6651" width="0" style="158" hidden="1" customWidth="1"/>
    <col min="6652" max="6652" width="52.28515625" style="158" customWidth="1"/>
    <col min="6653" max="6653" width="0.140625" style="158" customWidth="1"/>
    <col min="6654" max="6654" width="18.85546875" style="158" customWidth="1"/>
    <col min="6655" max="6655" width="0" style="158" hidden="1" customWidth="1"/>
    <col min="6656" max="6656" width="15.42578125" style="158" customWidth="1"/>
    <col min="6657" max="6657" width="14.5703125" style="158" customWidth="1"/>
    <col min="6658" max="6658" width="13.140625" style="158" customWidth="1"/>
    <col min="6659" max="6659" width="14.5703125" style="158" customWidth="1"/>
    <col min="6660" max="6660" width="14.140625" style="158" customWidth="1"/>
    <col min="6661" max="6661" width="14.5703125" style="158" customWidth="1"/>
    <col min="6662" max="6663" width="0" style="158" hidden="1" customWidth="1"/>
    <col min="6664" max="6664" width="10.5703125" style="158" customWidth="1"/>
    <col min="6665" max="6665" width="12.42578125" style="158" customWidth="1"/>
    <col min="6666" max="6667" width="14.5703125" style="158" customWidth="1"/>
    <col min="6668" max="6668" width="16.140625" style="158" customWidth="1"/>
    <col min="6669" max="6669" width="10.140625" style="158" customWidth="1"/>
    <col min="6670" max="6670" width="16.7109375" style="158" customWidth="1"/>
    <col min="6671" max="6671" width="9.85546875" style="158" customWidth="1"/>
    <col min="6672" max="6672" width="14.140625" style="158" customWidth="1"/>
    <col min="6673" max="6673" width="16" style="158" bestFit="1" customWidth="1"/>
    <col min="6674" max="6734" width="9.140625" style="158"/>
    <col min="6735" max="6735" width="0" style="158" hidden="1" customWidth="1"/>
    <col min="6736" max="6745" width="9.140625" style="158"/>
    <col min="6746" max="6746" width="21.42578125" style="158" customWidth="1"/>
    <col min="6747" max="6752" width="9.140625" style="158"/>
    <col min="6753" max="6753" width="22" style="158" customWidth="1"/>
    <col min="6754" max="6759" width="9.140625" style="158"/>
    <col min="6760" max="6760" width="22.5703125" style="158" customWidth="1"/>
    <col min="6761" max="6906" width="9.140625" style="158"/>
    <col min="6907" max="6907" width="0" style="158" hidden="1" customWidth="1"/>
    <col min="6908" max="6908" width="52.28515625" style="158" customWidth="1"/>
    <col min="6909" max="6909" width="0.140625" style="158" customWidth="1"/>
    <col min="6910" max="6910" width="18.85546875" style="158" customWidth="1"/>
    <col min="6911" max="6911" width="0" style="158" hidden="1" customWidth="1"/>
    <col min="6912" max="6912" width="15.42578125" style="158" customWidth="1"/>
    <col min="6913" max="6913" width="14.5703125" style="158" customWidth="1"/>
    <col min="6914" max="6914" width="13.140625" style="158" customWidth="1"/>
    <col min="6915" max="6915" width="14.5703125" style="158" customWidth="1"/>
    <col min="6916" max="6916" width="14.140625" style="158" customWidth="1"/>
    <col min="6917" max="6917" width="14.5703125" style="158" customWidth="1"/>
    <col min="6918" max="6919" width="0" style="158" hidden="1" customWidth="1"/>
    <col min="6920" max="6920" width="10.5703125" style="158" customWidth="1"/>
    <col min="6921" max="6921" width="12.42578125" style="158" customWidth="1"/>
    <col min="6922" max="6923" width="14.5703125" style="158" customWidth="1"/>
    <col min="6924" max="6924" width="16.140625" style="158" customWidth="1"/>
    <col min="6925" max="6925" width="10.140625" style="158" customWidth="1"/>
    <col min="6926" max="6926" width="16.7109375" style="158" customWidth="1"/>
    <col min="6927" max="6927" width="9.85546875" style="158" customWidth="1"/>
    <col min="6928" max="6928" width="14.140625" style="158" customWidth="1"/>
    <col min="6929" max="6929" width="16" style="158" bestFit="1" customWidth="1"/>
    <col min="6930" max="6990" width="9.140625" style="158"/>
    <col min="6991" max="6991" width="0" style="158" hidden="1" customWidth="1"/>
    <col min="6992" max="7001" width="9.140625" style="158"/>
    <col min="7002" max="7002" width="21.42578125" style="158" customWidth="1"/>
    <col min="7003" max="7008" width="9.140625" style="158"/>
    <col min="7009" max="7009" width="22" style="158" customWidth="1"/>
    <col min="7010" max="7015" width="9.140625" style="158"/>
    <col min="7016" max="7016" width="22.5703125" style="158" customWidth="1"/>
    <col min="7017" max="7162" width="9.140625" style="158"/>
    <col min="7163" max="7163" width="0" style="158" hidden="1" customWidth="1"/>
    <col min="7164" max="7164" width="52.28515625" style="158" customWidth="1"/>
    <col min="7165" max="7165" width="0.140625" style="158" customWidth="1"/>
    <col min="7166" max="7166" width="18.85546875" style="158" customWidth="1"/>
    <col min="7167" max="7167" width="0" style="158" hidden="1" customWidth="1"/>
    <col min="7168" max="7168" width="15.42578125" style="158" customWidth="1"/>
    <col min="7169" max="7169" width="14.5703125" style="158" customWidth="1"/>
    <col min="7170" max="7170" width="13.140625" style="158" customWidth="1"/>
    <col min="7171" max="7171" width="14.5703125" style="158" customWidth="1"/>
    <col min="7172" max="7172" width="14.140625" style="158" customWidth="1"/>
    <col min="7173" max="7173" width="14.5703125" style="158" customWidth="1"/>
    <col min="7174" max="7175" width="0" style="158" hidden="1" customWidth="1"/>
    <col min="7176" max="7176" width="10.5703125" style="158" customWidth="1"/>
    <col min="7177" max="7177" width="12.42578125" style="158" customWidth="1"/>
    <col min="7178" max="7179" width="14.5703125" style="158" customWidth="1"/>
    <col min="7180" max="7180" width="16.140625" style="158" customWidth="1"/>
    <col min="7181" max="7181" width="10.140625" style="158" customWidth="1"/>
    <col min="7182" max="7182" width="16.7109375" style="158" customWidth="1"/>
    <col min="7183" max="7183" width="9.85546875" style="158" customWidth="1"/>
    <col min="7184" max="7184" width="14.140625" style="158" customWidth="1"/>
    <col min="7185" max="7185" width="16" style="158" bestFit="1" customWidth="1"/>
    <col min="7186" max="7246" width="9.140625" style="158"/>
    <col min="7247" max="7247" width="0" style="158" hidden="1" customWidth="1"/>
    <col min="7248" max="7257" width="9.140625" style="158"/>
    <col min="7258" max="7258" width="21.42578125" style="158" customWidth="1"/>
    <col min="7259" max="7264" width="9.140625" style="158"/>
    <col min="7265" max="7265" width="22" style="158" customWidth="1"/>
    <col min="7266" max="7271" width="9.140625" style="158"/>
    <col min="7272" max="7272" width="22.5703125" style="158" customWidth="1"/>
    <col min="7273" max="7418" width="9.140625" style="158"/>
    <col min="7419" max="7419" width="0" style="158" hidden="1" customWidth="1"/>
    <col min="7420" max="7420" width="52.28515625" style="158" customWidth="1"/>
    <col min="7421" max="7421" width="0.140625" style="158" customWidth="1"/>
    <col min="7422" max="7422" width="18.85546875" style="158" customWidth="1"/>
    <col min="7423" max="7423" width="0" style="158" hidden="1" customWidth="1"/>
    <col min="7424" max="7424" width="15.42578125" style="158" customWidth="1"/>
    <col min="7425" max="7425" width="14.5703125" style="158" customWidth="1"/>
    <col min="7426" max="7426" width="13.140625" style="158" customWidth="1"/>
    <col min="7427" max="7427" width="14.5703125" style="158" customWidth="1"/>
    <col min="7428" max="7428" width="14.140625" style="158" customWidth="1"/>
    <col min="7429" max="7429" width="14.5703125" style="158" customWidth="1"/>
    <col min="7430" max="7431" width="0" style="158" hidden="1" customWidth="1"/>
    <col min="7432" max="7432" width="10.5703125" style="158" customWidth="1"/>
    <col min="7433" max="7433" width="12.42578125" style="158" customWidth="1"/>
    <col min="7434" max="7435" width="14.5703125" style="158" customWidth="1"/>
    <col min="7436" max="7436" width="16.140625" style="158" customWidth="1"/>
    <col min="7437" max="7437" width="10.140625" style="158" customWidth="1"/>
    <col min="7438" max="7438" width="16.7109375" style="158" customWidth="1"/>
    <col min="7439" max="7439" width="9.85546875" style="158" customWidth="1"/>
    <col min="7440" max="7440" width="14.140625" style="158" customWidth="1"/>
    <col min="7441" max="7441" width="16" style="158" bestFit="1" customWidth="1"/>
    <col min="7442" max="7502" width="9.140625" style="158"/>
    <col min="7503" max="7503" width="0" style="158" hidden="1" customWidth="1"/>
    <col min="7504" max="7513" width="9.140625" style="158"/>
    <col min="7514" max="7514" width="21.42578125" style="158" customWidth="1"/>
    <col min="7515" max="7520" width="9.140625" style="158"/>
    <col min="7521" max="7521" width="22" style="158" customWidth="1"/>
    <col min="7522" max="7527" width="9.140625" style="158"/>
    <col min="7528" max="7528" width="22.5703125" style="158" customWidth="1"/>
    <col min="7529" max="7674" width="9.140625" style="158"/>
    <col min="7675" max="7675" width="0" style="158" hidden="1" customWidth="1"/>
    <col min="7676" max="7676" width="52.28515625" style="158" customWidth="1"/>
    <col min="7677" max="7677" width="0.140625" style="158" customWidth="1"/>
    <col min="7678" max="7678" width="18.85546875" style="158" customWidth="1"/>
    <col min="7679" max="7679" width="0" style="158" hidden="1" customWidth="1"/>
    <col min="7680" max="7680" width="15.42578125" style="158" customWidth="1"/>
    <col min="7681" max="7681" width="14.5703125" style="158" customWidth="1"/>
    <col min="7682" max="7682" width="13.140625" style="158" customWidth="1"/>
    <col min="7683" max="7683" width="14.5703125" style="158" customWidth="1"/>
    <col min="7684" max="7684" width="14.140625" style="158" customWidth="1"/>
    <col min="7685" max="7685" width="14.5703125" style="158" customWidth="1"/>
    <col min="7686" max="7687" width="0" style="158" hidden="1" customWidth="1"/>
    <col min="7688" max="7688" width="10.5703125" style="158" customWidth="1"/>
    <col min="7689" max="7689" width="12.42578125" style="158" customWidth="1"/>
    <col min="7690" max="7691" width="14.5703125" style="158" customWidth="1"/>
    <col min="7692" max="7692" width="16.140625" style="158" customWidth="1"/>
    <col min="7693" max="7693" width="10.140625" style="158" customWidth="1"/>
    <col min="7694" max="7694" width="16.7109375" style="158" customWidth="1"/>
    <col min="7695" max="7695" width="9.85546875" style="158" customWidth="1"/>
    <col min="7696" max="7696" width="14.140625" style="158" customWidth="1"/>
    <col min="7697" max="7697" width="16" style="158" bestFit="1" customWidth="1"/>
    <col min="7698" max="7758" width="9.140625" style="158"/>
    <col min="7759" max="7759" width="0" style="158" hidden="1" customWidth="1"/>
    <col min="7760" max="7769" width="9.140625" style="158"/>
    <col min="7770" max="7770" width="21.42578125" style="158" customWidth="1"/>
    <col min="7771" max="7776" width="9.140625" style="158"/>
    <col min="7777" max="7777" width="22" style="158" customWidth="1"/>
    <col min="7778" max="7783" width="9.140625" style="158"/>
    <col min="7784" max="7784" width="22.5703125" style="158" customWidth="1"/>
    <col min="7785" max="7930" width="9.140625" style="158"/>
    <col min="7931" max="7931" width="0" style="158" hidden="1" customWidth="1"/>
    <col min="7932" max="7932" width="52.28515625" style="158" customWidth="1"/>
    <col min="7933" max="7933" width="0.140625" style="158" customWidth="1"/>
    <col min="7934" max="7934" width="18.85546875" style="158" customWidth="1"/>
    <col min="7935" max="7935" width="0" style="158" hidden="1" customWidth="1"/>
    <col min="7936" max="7936" width="15.42578125" style="158" customWidth="1"/>
    <col min="7937" max="7937" width="14.5703125" style="158" customWidth="1"/>
    <col min="7938" max="7938" width="13.140625" style="158" customWidth="1"/>
    <col min="7939" max="7939" width="14.5703125" style="158" customWidth="1"/>
    <col min="7940" max="7940" width="14.140625" style="158" customWidth="1"/>
    <col min="7941" max="7941" width="14.5703125" style="158" customWidth="1"/>
    <col min="7942" max="7943" width="0" style="158" hidden="1" customWidth="1"/>
    <col min="7944" max="7944" width="10.5703125" style="158" customWidth="1"/>
    <col min="7945" max="7945" width="12.42578125" style="158" customWidth="1"/>
    <col min="7946" max="7947" width="14.5703125" style="158" customWidth="1"/>
    <col min="7948" max="7948" width="16.140625" style="158" customWidth="1"/>
    <col min="7949" max="7949" width="10.140625" style="158" customWidth="1"/>
    <col min="7950" max="7950" width="16.7109375" style="158" customWidth="1"/>
    <col min="7951" max="7951" width="9.85546875" style="158" customWidth="1"/>
    <col min="7952" max="7952" width="14.140625" style="158" customWidth="1"/>
    <col min="7953" max="7953" width="16" style="158" bestFit="1" customWidth="1"/>
    <col min="7954" max="8014" width="9.140625" style="158"/>
    <col min="8015" max="8015" width="0" style="158" hidden="1" customWidth="1"/>
    <col min="8016" max="8025" width="9.140625" style="158"/>
    <col min="8026" max="8026" width="21.42578125" style="158" customWidth="1"/>
    <col min="8027" max="8032" width="9.140625" style="158"/>
    <col min="8033" max="8033" width="22" style="158" customWidth="1"/>
    <col min="8034" max="8039" width="9.140625" style="158"/>
    <col min="8040" max="8040" width="22.5703125" style="158" customWidth="1"/>
    <col min="8041" max="8186" width="9.140625" style="158"/>
    <col min="8187" max="8187" width="0" style="158" hidden="1" customWidth="1"/>
    <col min="8188" max="8188" width="52.28515625" style="158" customWidth="1"/>
    <col min="8189" max="8189" width="0.140625" style="158" customWidth="1"/>
    <col min="8190" max="8190" width="18.85546875" style="158" customWidth="1"/>
    <col min="8191" max="8191" width="0" style="158" hidden="1" customWidth="1"/>
    <col min="8192" max="8192" width="15.42578125" style="158" customWidth="1"/>
    <col min="8193" max="8193" width="14.5703125" style="158" customWidth="1"/>
    <col min="8194" max="8194" width="13.140625" style="158" customWidth="1"/>
    <col min="8195" max="8195" width="14.5703125" style="158" customWidth="1"/>
    <col min="8196" max="8196" width="14.140625" style="158" customWidth="1"/>
    <col min="8197" max="8197" width="14.5703125" style="158" customWidth="1"/>
    <col min="8198" max="8199" width="0" style="158" hidden="1" customWidth="1"/>
    <col min="8200" max="8200" width="10.5703125" style="158" customWidth="1"/>
    <col min="8201" max="8201" width="12.42578125" style="158" customWidth="1"/>
    <col min="8202" max="8203" width="14.5703125" style="158" customWidth="1"/>
    <col min="8204" max="8204" width="16.140625" style="158" customWidth="1"/>
    <col min="8205" max="8205" width="10.140625" style="158" customWidth="1"/>
    <col min="8206" max="8206" width="16.7109375" style="158" customWidth="1"/>
    <col min="8207" max="8207" width="9.85546875" style="158" customWidth="1"/>
    <col min="8208" max="8208" width="14.140625" style="158" customWidth="1"/>
    <col min="8209" max="8209" width="16" style="158" bestFit="1" customWidth="1"/>
    <col min="8210" max="8270" width="9.140625" style="158"/>
    <col min="8271" max="8271" width="0" style="158" hidden="1" customWidth="1"/>
    <col min="8272" max="8281" width="9.140625" style="158"/>
    <col min="8282" max="8282" width="21.42578125" style="158" customWidth="1"/>
    <col min="8283" max="8288" width="9.140625" style="158"/>
    <col min="8289" max="8289" width="22" style="158" customWidth="1"/>
    <col min="8290" max="8295" width="9.140625" style="158"/>
    <col min="8296" max="8296" width="22.5703125" style="158" customWidth="1"/>
    <col min="8297" max="8442" width="9.140625" style="158"/>
    <col min="8443" max="8443" width="0" style="158" hidden="1" customWidth="1"/>
    <col min="8444" max="8444" width="52.28515625" style="158" customWidth="1"/>
    <col min="8445" max="8445" width="0.140625" style="158" customWidth="1"/>
    <col min="8446" max="8446" width="18.85546875" style="158" customWidth="1"/>
    <col min="8447" max="8447" width="0" style="158" hidden="1" customWidth="1"/>
    <col min="8448" max="8448" width="15.42578125" style="158" customWidth="1"/>
    <col min="8449" max="8449" width="14.5703125" style="158" customWidth="1"/>
    <col min="8450" max="8450" width="13.140625" style="158" customWidth="1"/>
    <col min="8451" max="8451" width="14.5703125" style="158" customWidth="1"/>
    <col min="8452" max="8452" width="14.140625" style="158" customWidth="1"/>
    <col min="8453" max="8453" width="14.5703125" style="158" customWidth="1"/>
    <col min="8454" max="8455" width="0" style="158" hidden="1" customWidth="1"/>
    <col min="8456" max="8456" width="10.5703125" style="158" customWidth="1"/>
    <col min="8457" max="8457" width="12.42578125" style="158" customWidth="1"/>
    <col min="8458" max="8459" width="14.5703125" style="158" customWidth="1"/>
    <col min="8460" max="8460" width="16.140625" style="158" customWidth="1"/>
    <col min="8461" max="8461" width="10.140625" style="158" customWidth="1"/>
    <col min="8462" max="8462" width="16.7109375" style="158" customWidth="1"/>
    <col min="8463" max="8463" width="9.85546875" style="158" customWidth="1"/>
    <col min="8464" max="8464" width="14.140625" style="158" customWidth="1"/>
    <col min="8465" max="8465" width="16" style="158" bestFit="1" customWidth="1"/>
    <col min="8466" max="8526" width="9.140625" style="158"/>
    <col min="8527" max="8527" width="0" style="158" hidden="1" customWidth="1"/>
    <col min="8528" max="8537" width="9.140625" style="158"/>
    <col min="8538" max="8538" width="21.42578125" style="158" customWidth="1"/>
    <col min="8539" max="8544" width="9.140625" style="158"/>
    <col min="8545" max="8545" width="22" style="158" customWidth="1"/>
    <col min="8546" max="8551" width="9.140625" style="158"/>
    <col min="8552" max="8552" width="22.5703125" style="158" customWidth="1"/>
    <col min="8553" max="8698" width="9.140625" style="158"/>
    <col min="8699" max="8699" width="0" style="158" hidden="1" customWidth="1"/>
    <col min="8700" max="8700" width="52.28515625" style="158" customWidth="1"/>
    <col min="8701" max="8701" width="0.140625" style="158" customWidth="1"/>
    <col min="8702" max="8702" width="18.85546875" style="158" customWidth="1"/>
    <col min="8703" max="8703" width="0" style="158" hidden="1" customWidth="1"/>
    <col min="8704" max="8704" width="15.42578125" style="158" customWidth="1"/>
    <col min="8705" max="8705" width="14.5703125" style="158" customWidth="1"/>
    <col min="8706" max="8706" width="13.140625" style="158" customWidth="1"/>
    <col min="8707" max="8707" width="14.5703125" style="158" customWidth="1"/>
    <col min="8708" max="8708" width="14.140625" style="158" customWidth="1"/>
    <col min="8709" max="8709" width="14.5703125" style="158" customWidth="1"/>
    <col min="8710" max="8711" width="0" style="158" hidden="1" customWidth="1"/>
    <col min="8712" max="8712" width="10.5703125" style="158" customWidth="1"/>
    <col min="8713" max="8713" width="12.42578125" style="158" customWidth="1"/>
    <col min="8714" max="8715" width="14.5703125" style="158" customWidth="1"/>
    <col min="8716" max="8716" width="16.140625" style="158" customWidth="1"/>
    <col min="8717" max="8717" width="10.140625" style="158" customWidth="1"/>
    <col min="8718" max="8718" width="16.7109375" style="158" customWidth="1"/>
    <col min="8719" max="8719" width="9.85546875" style="158" customWidth="1"/>
    <col min="8720" max="8720" width="14.140625" style="158" customWidth="1"/>
    <col min="8721" max="8721" width="16" style="158" bestFit="1" customWidth="1"/>
    <col min="8722" max="8782" width="9.140625" style="158"/>
    <col min="8783" max="8783" width="0" style="158" hidden="1" customWidth="1"/>
    <col min="8784" max="8793" width="9.140625" style="158"/>
    <col min="8794" max="8794" width="21.42578125" style="158" customWidth="1"/>
    <col min="8795" max="8800" width="9.140625" style="158"/>
    <col min="8801" max="8801" width="22" style="158" customWidth="1"/>
    <col min="8802" max="8807" width="9.140625" style="158"/>
    <col min="8808" max="8808" width="22.5703125" style="158" customWidth="1"/>
    <col min="8809" max="8954" width="9.140625" style="158"/>
    <col min="8955" max="8955" width="0" style="158" hidden="1" customWidth="1"/>
    <col min="8956" max="8956" width="52.28515625" style="158" customWidth="1"/>
    <col min="8957" max="8957" width="0.140625" style="158" customWidth="1"/>
    <col min="8958" max="8958" width="18.85546875" style="158" customWidth="1"/>
    <col min="8959" max="8959" width="0" style="158" hidden="1" customWidth="1"/>
    <col min="8960" max="8960" width="15.42578125" style="158" customWidth="1"/>
    <col min="8961" max="8961" width="14.5703125" style="158" customWidth="1"/>
    <col min="8962" max="8962" width="13.140625" style="158" customWidth="1"/>
    <col min="8963" max="8963" width="14.5703125" style="158" customWidth="1"/>
    <col min="8964" max="8964" width="14.140625" style="158" customWidth="1"/>
    <col min="8965" max="8965" width="14.5703125" style="158" customWidth="1"/>
    <col min="8966" max="8967" width="0" style="158" hidden="1" customWidth="1"/>
    <col min="8968" max="8968" width="10.5703125" style="158" customWidth="1"/>
    <col min="8969" max="8969" width="12.42578125" style="158" customWidth="1"/>
    <col min="8970" max="8971" width="14.5703125" style="158" customWidth="1"/>
    <col min="8972" max="8972" width="16.140625" style="158" customWidth="1"/>
    <col min="8973" max="8973" width="10.140625" style="158" customWidth="1"/>
    <col min="8974" max="8974" width="16.7109375" style="158" customWidth="1"/>
    <col min="8975" max="8975" width="9.85546875" style="158" customWidth="1"/>
    <col min="8976" max="8976" width="14.140625" style="158" customWidth="1"/>
    <col min="8977" max="8977" width="16" style="158" bestFit="1" customWidth="1"/>
    <col min="8978" max="9038" width="9.140625" style="158"/>
    <col min="9039" max="9039" width="0" style="158" hidden="1" customWidth="1"/>
    <col min="9040" max="9049" width="9.140625" style="158"/>
    <col min="9050" max="9050" width="21.42578125" style="158" customWidth="1"/>
    <col min="9051" max="9056" width="9.140625" style="158"/>
    <col min="9057" max="9057" width="22" style="158" customWidth="1"/>
    <col min="9058" max="9063" width="9.140625" style="158"/>
    <col min="9064" max="9064" width="22.5703125" style="158" customWidth="1"/>
    <col min="9065" max="9210" width="9.140625" style="158"/>
    <col min="9211" max="9211" width="0" style="158" hidden="1" customWidth="1"/>
    <col min="9212" max="9212" width="52.28515625" style="158" customWidth="1"/>
    <col min="9213" max="9213" width="0.140625" style="158" customWidth="1"/>
    <col min="9214" max="9214" width="18.85546875" style="158" customWidth="1"/>
    <col min="9215" max="9215" width="0" style="158" hidden="1" customWidth="1"/>
    <col min="9216" max="9216" width="15.42578125" style="158" customWidth="1"/>
    <col min="9217" max="9217" width="14.5703125" style="158" customWidth="1"/>
    <col min="9218" max="9218" width="13.140625" style="158" customWidth="1"/>
    <col min="9219" max="9219" width="14.5703125" style="158" customWidth="1"/>
    <col min="9220" max="9220" width="14.140625" style="158" customWidth="1"/>
    <col min="9221" max="9221" width="14.5703125" style="158" customWidth="1"/>
    <col min="9222" max="9223" width="0" style="158" hidden="1" customWidth="1"/>
    <col min="9224" max="9224" width="10.5703125" style="158" customWidth="1"/>
    <col min="9225" max="9225" width="12.42578125" style="158" customWidth="1"/>
    <col min="9226" max="9227" width="14.5703125" style="158" customWidth="1"/>
    <col min="9228" max="9228" width="16.140625" style="158" customWidth="1"/>
    <col min="9229" max="9229" width="10.140625" style="158" customWidth="1"/>
    <col min="9230" max="9230" width="16.7109375" style="158" customWidth="1"/>
    <col min="9231" max="9231" width="9.85546875" style="158" customWidth="1"/>
    <col min="9232" max="9232" width="14.140625" style="158" customWidth="1"/>
    <col min="9233" max="9233" width="16" style="158" bestFit="1" customWidth="1"/>
    <col min="9234" max="9294" width="9.140625" style="158"/>
    <col min="9295" max="9295" width="0" style="158" hidden="1" customWidth="1"/>
    <col min="9296" max="9305" width="9.140625" style="158"/>
    <col min="9306" max="9306" width="21.42578125" style="158" customWidth="1"/>
    <col min="9307" max="9312" width="9.140625" style="158"/>
    <col min="9313" max="9313" width="22" style="158" customWidth="1"/>
    <col min="9314" max="9319" width="9.140625" style="158"/>
    <col min="9320" max="9320" width="22.5703125" style="158" customWidth="1"/>
    <col min="9321" max="9466" width="9.140625" style="158"/>
    <col min="9467" max="9467" width="0" style="158" hidden="1" customWidth="1"/>
    <col min="9468" max="9468" width="52.28515625" style="158" customWidth="1"/>
    <col min="9469" max="9469" width="0.140625" style="158" customWidth="1"/>
    <col min="9470" max="9470" width="18.85546875" style="158" customWidth="1"/>
    <col min="9471" max="9471" width="0" style="158" hidden="1" customWidth="1"/>
    <col min="9472" max="9472" width="15.42578125" style="158" customWidth="1"/>
    <col min="9473" max="9473" width="14.5703125" style="158" customWidth="1"/>
    <col min="9474" max="9474" width="13.140625" style="158" customWidth="1"/>
    <col min="9475" max="9475" width="14.5703125" style="158" customWidth="1"/>
    <col min="9476" max="9476" width="14.140625" style="158" customWidth="1"/>
    <col min="9477" max="9477" width="14.5703125" style="158" customWidth="1"/>
    <col min="9478" max="9479" width="0" style="158" hidden="1" customWidth="1"/>
    <col min="9480" max="9480" width="10.5703125" style="158" customWidth="1"/>
    <col min="9481" max="9481" width="12.42578125" style="158" customWidth="1"/>
    <col min="9482" max="9483" width="14.5703125" style="158" customWidth="1"/>
    <col min="9484" max="9484" width="16.140625" style="158" customWidth="1"/>
    <col min="9485" max="9485" width="10.140625" style="158" customWidth="1"/>
    <col min="9486" max="9486" width="16.7109375" style="158" customWidth="1"/>
    <col min="9487" max="9487" width="9.85546875" style="158" customWidth="1"/>
    <col min="9488" max="9488" width="14.140625" style="158" customWidth="1"/>
    <col min="9489" max="9489" width="16" style="158" bestFit="1" customWidth="1"/>
    <col min="9490" max="9550" width="9.140625" style="158"/>
    <col min="9551" max="9551" width="0" style="158" hidden="1" customWidth="1"/>
    <col min="9552" max="9561" width="9.140625" style="158"/>
    <col min="9562" max="9562" width="21.42578125" style="158" customWidth="1"/>
    <col min="9563" max="9568" width="9.140625" style="158"/>
    <col min="9569" max="9569" width="22" style="158" customWidth="1"/>
    <col min="9570" max="9575" width="9.140625" style="158"/>
    <col min="9576" max="9576" width="22.5703125" style="158" customWidth="1"/>
    <col min="9577" max="9722" width="9.140625" style="158"/>
    <col min="9723" max="9723" width="0" style="158" hidden="1" customWidth="1"/>
    <col min="9724" max="9724" width="52.28515625" style="158" customWidth="1"/>
    <col min="9725" max="9725" width="0.140625" style="158" customWidth="1"/>
    <col min="9726" max="9726" width="18.85546875" style="158" customWidth="1"/>
    <col min="9727" max="9727" width="0" style="158" hidden="1" customWidth="1"/>
    <col min="9728" max="9728" width="15.42578125" style="158" customWidth="1"/>
    <col min="9729" max="9729" width="14.5703125" style="158" customWidth="1"/>
    <col min="9730" max="9730" width="13.140625" style="158" customWidth="1"/>
    <col min="9731" max="9731" width="14.5703125" style="158" customWidth="1"/>
    <col min="9732" max="9732" width="14.140625" style="158" customWidth="1"/>
    <col min="9733" max="9733" width="14.5703125" style="158" customWidth="1"/>
    <col min="9734" max="9735" width="0" style="158" hidden="1" customWidth="1"/>
    <col min="9736" max="9736" width="10.5703125" style="158" customWidth="1"/>
    <col min="9737" max="9737" width="12.42578125" style="158" customWidth="1"/>
    <col min="9738" max="9739" width="14.5703125" style="158" customWidth="1"/>
    <col min="9740" max="9740" width="16.140625" style="158" customWidth="1"/>
    <col min="9741" max="9741" width="10.140625" style="158" customWidth="1"/>
    <col min="9742" max="9742" width="16.7109375" style="158" customWidth="1"/>
    <col min="9743" max="9743" width="9.85546875" style="158" customWidth="1"/>
    <col min="9744" max="9744" width="14.140625" style="158" customWidth="1"/>
    <col min="9745" max="9745" width="16" style="158" bestFit="1" customWidth="1"/>
    <col min="9746" max="9806" width="9.140625" style="158"/>
    <col min="9807" max="9807" width="0" style="158" hidden="1" customWidth="1"/>
    <col min="9808" max="9817" width="9.140625" style="158"/>
    <col min="9818" max="9818" width="21.42578125" style="158" customWidth="1"/>
    <col min="9819" max="9824" width="9.140625" style="158"/>
    <col min="9825" max="9825" width="22" style="158" customWidth="1"/>
    <col min="9826" max="9831" width="9.140625" style="158"/>
    <col min="9832" max="9832" width="22.5703125" style="158" customWidth="1"/>
    <col min="9833" max="9978" width="9.140625" style="158"/>
    <col min="9979" max="9979" width="0" style="158" hidden="1" customWidth="1"/>
    <col min="9980" max="9980" width="52.28515625" style="158" customWidth="1"/>
    <col min="9981" max="9981" width="0.140625" style="158" customWidth="1"/>
    <col min="9982" max="9982" width="18.85546875" style="158" customWidth="1"/>
    <col min="9983" max="9983" width="0" style="158" hidden="1" customWidth="1"/>
    <col min="9984" max="9984" width="15.42578125" style="158" customWidth="1"/>
    <col min="9985" max="9985" width="14.5703125" style="158" customWidth="1"/>
    <col min="9986" max="9986" width="13.140625" style="158" customWidth="1"/>
    <col min="9987" max="9987" width="14.5703125" style="158" customWidth="1"/>
    <col min="9988" max="9988" width="14.140625" style="158" customWidth="1"/>
    <col min="9989" max="9989" width="14.5703125" style="158" customWidth="1"/>
    <col min="9990" max="9991" width="0" style="158" hidden="1" customWidth="1"/>
    <col min="9992" max="9992" width="10.5703125" style="158" customWidth="1"/>
    <col min="9993" max="9993" width="12.42578125" style="158" customWidth="1"/>
    <col min="9994" max="9995" width="14.5703125" style="158" customWidth="1"/>
    <col min="9996" max="9996" width="16.140625" style="158" customWidth="1"/>
    <col min="9997" max="9997" width="10.140625" style="158" customWidth="1"/>
    <col min="9998" max="9998" width="16.7109375" style="158" customWidth="1"/>
    <col min="9999" max="9999" width="9.85546875" style="158" customWidth="1"/>
    <col min="10000" max="10000" width="14.140625" style="158" customWidth="1"/>
    <col min="10001" max="10001" width="16" style="158" bestFit="1" customWidth="1"/>
    <col min="10002" max="10062" width="9.140625" style="158"/>
    <col min="10063" max="10063" width="0" style="158" hidden="1" customWidth="1"/>
    <col min="10064" max="10073" width="9.140625" style="158"/>
    <col min="10074" max="10074" width="21.42578125" style="158" customWidth="1"/>
    <col min="10075" max="10080" width="9.140625" style="158"/>
    <col min="10081" max="10081" width="22" style="158" customWidth="1"/>
    <col min="10082" max="10087" width="9.140625" style="158"/>
    <col min="10088" max="10088" width="22.5703125" style="158" customWidth="1"/>
    <col min="10089" max="10234" width="9.140625" style="158"/>
    <col min="10235" max="10235" width="0" style="158" hidden="1" customWidth="1"/>
    <col min="10236" max="10236" width="52.28515625" style="158" customWidth="1"/>
    <col min="10237" max="10237" width="0.140625" style="158" customWidth="1"/>
    <col min="10238" max="10238" width="18.85546875" style="158" customWidth="1"/>
    <col min="10239" max="10239" width="0" style="158" hidden="1" customWidth="1"/>
    <col min="10240" max="10240" width="15.42578125" style="158" customWidth="1"/>
    <col min="10241" max="10241" width="14.5703125" style="158" customWidth="1"/>
    <col min="10242" max="10242" width="13.140625" style="158" customWidth="1"/>
    <col min="10243" max="10243" width="14.5703125" style="158" customWidth="1"/>
    <col min="10244" max="10244" width="14.140625" style="158" customWidth="1"/>
    <col min="10245" max="10245" width="14.5703125" style="158" customWidth="1"/>
    <col min="10246" max="10247" width="0" style="158" hidden="1" customWidth="1"/>
    <col min="10248" max="10248" width="10.5703125" style="158" customWidth="1"/>
    <col min="10249" max="10249" width="12.42578125" style="158" customWidth="1"/>
    <col min="10250" max="10251" width="14.5703125" style="158" customWidth="1"/>
    <col min="10252" max="10252" width="16.140625" style="158" customWidth="1"/>
    <col min="10253" max="10253" width="10.140625" style="158" customWidth="1"/>
    <col min="10254" max="10254" width="16.7109375" style="158" customWidth="1"/>
    <col min="10255" max="10255" width="9.85546875" style="158" customWidth="1"/>
    <col min="10256" max="10256" width="14.140625" style="158" customWidth="1"/>
    <col min="10257" max="10257" width="16" style="158" bestFit="1" customWidth="1"/>
    <col min="10258" max="10318" width="9.140625" style="158"/>
    <col min="10319" max="10319" width="0" style="158" hidden="1" customWidth="1"/>
    <col min="10320" max="10329" width="9.140625" style="158"/>
    <col min="10330" max="10330" width="21.42578125" style="158" customWidth="1"/>
    <col min="10331" max="10336" width="9.140625" style="158"/>
    <col min="10337" max="10337" width="22" style="158" customWidth="1"/>
    <col min="10338" max="10343" width="9.140625" style="158"/>
    <col min="10344" max="10344" width="22.5703125" style="158" customWidth="1"/>
    <col min="10345" max="10490" width="9.140625" style="158"/>
    <col min="10491" max="10491" width="0" style="158" hidden="1" customWidth="1"/>
    <col min="10492" max="10492" width="52.28515625" style="158" customWidth="1"/>
    <col min="10493" max="10493" width="0.140625" style="158" customWidth="1"/>
    <col min="10494" max="10494" width="18.85546875" style="158" customWidth="1"/>
    <col min="10495" max="10495" width="0" style="158" hidden="1" customWidth="1"/>
    <col min="10496" max="10496" width="15.42578125" style="158" customWidth="1"/>
    <col min="10497" max="10497" width="14.5703125" style="158" customWidth="1"/>
    <col min="10498" max="10498" width="13.140625" style="158" customWidth="1"/>
    <col min="10499" max="10499" width="14.5703125" style="158" customWidth="1"/>
    <col min="10500" max="10500" width="14.140625" style="158" customWidth="1"/>
    <col min="10501" max="10501" width="14.5703125" style="158" customWidth="1"/>
    <col min="10502" max="10503" width="0" style="158" hidden="1" customWidth="1"/>
    <col min="10504" max="10504" width="10.5703125" style="158" customWidth="1"/>
    <col min="10505" max="10505" width="12.42578125" style="158" customWidth="1"/>
    <col min="10506" max="10507" width="14.5703125" style="158" customWidth="1"/>
    <col min="10508" max="10508" width="16.140625" style="158" customWidth="1"/>
    <col min="10509" max="10509" width="10.140625" style="158" customWidth="1"/>
    <col min="10510" max="10510" width="16.7109375" style="158" customWidth="1"/>
    <col min="10511" max="10511" width="9.85546875" style="158" customWidth="1"/>
    <col min="10512" max="10512" width="14.140625" style="158" customWidth="1"/>
    <col min="10513" max="10513" width="16" style="158" bestFit="1" customWidth="1"/>
    <col min="10514" max="10574" width="9.140625" style="158"/>
    <col min="10575" max="10575" width="0" style="158" hidden="1" customWidth="1"/>
    <col min="10576" max="10585" width="9.140625" style="158"/>
    <col min="10586" max="10586" width="21.42578125" style="158" customWidth="1"/>
    <col min="10587" max="10592" width="9.140625" style="158"/>
    <col min="10593" max="10593" width="22" style="158" customWidth="1"/>
    <col min="10594" max="10599" width="9.140625" style="158"/>
    <col min="10600" max="10600" width="22.5703125" style="158" customWidth="1"/>
    <col min="10601" max="10746" width="9.140625" style="158"/>
    <col min="10747" max="10747" width="0" style="158" hidden="1" customWidth="1"/>
    <col min="10748" max="10748" width="52.28515625" style="158" customWidth="1"/>
    <col min="10749" max="10749" width="0.140625" style="158" customWidth="1"/>
    <col min="10750" max="10750" width="18.85546875" style="158" customWidth="1"/>
    <col min="10751" max="10751" width="0" style="158" hidden="1" customWidth="1"/>
    <col min="10752" max="10752" width="15.42578125" style="158" customWidth="1"/>
    <col min="10753" max="10753" width="14.5703125" style="158" customWidth="1"/>
    <col min="10754" max="10754" width="13.140625" style="158" customWidth="1"/>
    <col min="10755" max="10755" width="14.5703125" style="158" customWidth="1"/>
    <col min="10756" max="10756" width="14.140625" style="158" customWidth="1"/>
    <col min="10757" max="10757" width="14.5703125" style="158" customWidth="1"/>
    <col min="10758" max="10759" width="0" style="158" hidden="1" customWidth="1"/>
    <col min="10760" max="10760" width="10.5703125" style="158" customWidth="1"/>
    <col min="10761" max="10761" width="12.42578125" style="158" customWidth="1"/>
    <col min="10762" max="10763" width="14.5703125" style="158" customWidth="1"/>
    <col min="10764" max="10764" width="16.140625" style="158" customWidth="1"/>
    <col min="10765" max="10765" width="10.140625" style="158" customWidth="1"/>
    <col min="10766" max="10766" width="16.7109375" style="158" customWidth="1"/>
    <col min="10767" max="10767" width="9.85546875" style="158" customWidth="1"/>
    <col min="10768" max="10768" width="14.140625" style="158" customWidth="1"/>
    <col min="10769" max="10769" width="16" style="158" bestFit="1" customWidth="1"/>
    <col min="10770" max="10830" width="9.140625" style="158"/>
    <col min="10831" max="10831" width="0" style="158" hidden="1" customWidth="1"/>
    <col min="10832" max="10841" width="9.140625" style="158"/>
    <col min="10842" max="10842" width="21.42578125" style="158" customWidth="1"/>
    <col min="10843" max="10848" width="9.140625" style="158"/>
    <col min="10849" max="10849" width="22" style="158" customWidth="1"/>
    <col min="10850" max="10855" width="9.140625" style="158"/>
    <col min="10856" max="10856" width="22.5703125" style="158" customWidth="1"/>
    <col min="10857" max="11002" width="9.140625" style="158"/>
    <col min="11003" max="11003" width="0" style="158" hidden="1" customWidth="1"/>
    <col min="11004" max="11004" width="52.28515625" style="158" customWidth="1"/>
    <col min="11005" max="11005" width="0.140625" style="158" customWidth="1"/>
    <col min="11006" max="11006" width="18.85546875" style="158" customWidth="1"/>
    <col min="11007" max="11007" width="0" style="158" hidden="1" customWidth="1"/>
    <col min="11008" max="11008" width="15.42578125" style="158" customWidth="1"/>
    <col min="11009" max="11009" width="14.5703125" style="158" customWidth="1"/>
    <col min="11010" max="11010" width="13.140625" style="158" customWidth="1"/>
    <col min="11011" max="11011" width="14.5703125" style="158" customWidth="1"/>
    <col min="11012" max="11012" width="14.140625" style="158" customWidth="1"/>
    <col min="11013" max="11013" width="14.5703125" style="158" customWidth="1"/>
    <col min="11014" max="11015" width="0" style="158" hidden="1" customWidth="1"/>
    <col min="11016" max="11016" width="10.5703125" style="158" customWidth="1"/>
    <col min="11017" max="11017" width="12.42578125" style="158" customWidth="1"/>
    <col min="11018" max="11019" width="14.5703125" style="158" customWidth="1"/>
    <col min="11020" max="11020" width="16.140625" style="158" customWidth="1"/>
    <col min="11021" max="11021" width="10.140625" style="158" customWidth="1"/>
    <col min="11022" max="11022" width="16.7109375" style="158" customWidth="1"/>
    <col min="11023" max="11023" width="9.85546875" style="158" customWidth="1"/>
    <col min="11024" max="11024" width="14.140625" style="158" customWidth="1"/>
    <col min="11025" max="11025" width="16" style="158" bestFit="1" customWidth="1"/>
    <col min="11026" max="11086" width="9.140625" style="158"/>
    <col min="11087" max="11087" width="0" style="158" hidden="1" customWidth="1"/>
    <col min="11088" max="11097" width="9.140625" style="158"/>
    <col min="11098" max="11098" width="21.42578125" style="158" customWidth="1"/>
    <col min="11099" max="11104" width="9.140625" style="158"/>
    <col min="11105" max="11105" width="22" style="158" customWidth="1"/>
    <col min="11106" max="11111" width="9.140625" style="158"/>
    <col min="11112" max="11112" width="22.5703125" style="158" customWidth="1"/>
    <col min="11113" max="11258" width="9.140625" style="158"/>
    <col min="11259" max="11259" width="0" style="158" hidden="1" customWidth="1"/>
    <col min="11260" max="11260" width="52.28515625" style="158" customWidth="1"/>
    <col min="11261" max="11261" width="0.140625" style="158" customWidth="1"/>
    <col min="11262" max="11262" width="18.85546875" style="158" customWidth="1"/>
    <col min="11263" max="11263" width="0" style="158" hidden="1" customWidth="1"/>
    <col min="11264" max="11264" width="15.42578125" style="158" customWidth="1"/>
    <col min="11265" max="11265" width="14.5703125" style="158" customWidth="1"/>
    <col min="11266" max="11266" width="13.140625" style="158" customWidth="1"/>
    <col min="11267" max="11267" width="14.5703125" style="158" customWidth="1"/>
    <col min="11268" max="11268" width="14.140625" style="158" customWidth="1"/>
    <col min="11269" max="11269" width="14.5703125" style="158" customWidth="1"/>
    <col min="11270" max="11271" width="0" style="158" hidden="1" customWidth="1"/>
    <col min="11272" max="11272" width="10.5703125" style="158" customWidth="1"/>
    <col min="11273" max="11273" width="12.42578125" style="158" customWidth="1"/>
    <col min="11274" max="11275" width="14.5703125" style="158" customWidth="1"/>
    <col min="11276" max="11276" width="16.140625" style="158" customWidth="1"/>
    <col min="11277" max="11277" width="10.140625" style="158" customWidth="1"/>
    <col min="11278" max="11278" width="16.7109375" style="158" customWidth="1"/>
    <col min="11279" max="11279" width="9.85546875" style="158" customWidth="1"/>
    <col min="11280" max="11280" width="14.140625" style="158" customWidth="1"/>
    <col min="11281" max="11281" width="16" style="158" bestFit="1" customWidth="1"/>
    <col min="11282" max="11342" width="9.140625" style="158"/>
    <col min="11343" max="11343" width="0" style="158" hidden="1" customWidth="1"/>
    <col min="11344" max="11353" width="9.140625" style="158"/>
    <col min="11354" max="11354" width="21.42578125" style="158" customWidth="1"/>
    <col min="11355" max="11360" width="9.140625" style="158"/>
    <col min="11361" max="11361" width="22" style="158" customWidth="1"/>
    <col min="11362" max="11367" width="9.140625" style="158"/>
    <col min="11368" max="11368" width="22.5703125" style="158" customWidth="1"/>
    <col min="11369" max="11514" width="9.140625" style="158"/>
    <col min="11515" max="11515" width="0" style="158" hidden="1" customWidth="1"/>
    <col min="11516" max="11516" width="52.28515625" style="158" customWidth="1"/>
    <col min="11517" max="11517" width="0.140625" style="158" customWidth="1"/>
    <col min="11518" max="11518" width="18.85546875" style="158" customWidth="1"/>
    <col min="11519" max="11519" width="0" style="158" hidden="1" customWidth="1"/>
    <col min="11520" max="11520" width="15.42578125" style="158" customWidth="1"/>
    <col min="11521" max="11521" width="14.5703125" style="158" customWidth="1"/>
    <col min="11522" max="11522" width="13.140625" style="158" customWidth="1"/>
    <col min="11523" max="11523" width="14.5703125" style="158" customWidth="1"/>
    <col min="11524" max="11524" width="14.140625" style="158" customWidth="1"/>
    <col min="11525" max="11525" width="14.5703125" style="158" customWidth="1"/>
    <col min="11526" max="11527" width="0" style="158" hidden="1" customWidth="1"/>
    <col min="11528" max="11528" width="10.5703125" style="158" customWidth="1"/>
    <col min="11529" max="11529" width="12.42578125" style="158" customWidth="1"/>
    <col min="11530" max="11531" width="14.5703125" style="158" customWidth="1"/>
    <col min="11532" max="11532" width="16.140625" style="158" customWidth="1"/>
    <col min="11533" max="11533" width="10.140625" style="158" customWidth="1"/>
    <col min="11534" max="11534" width="16.7109375" style="158" customWidth="1"/>
    <col min="11535" max="11535" width="9.85546875" style="158" customWidth="1"/>
    <col min="11536" max="11536" width="14.140625" style="158" customWidth="1"/>
    <col min="11537" max="11537" width="16" style="158" bestFit="1" customWidth="1"/>
    <col min="11538" max="11598" width="9.140625" style="158"/>
    <col min="11599" max="11599" width="0" style="158" hidden="1" customWidth="1"/>
    <col min="11600" max="11609" width="9.140625" style="158"/>
    <col min="11610" max="11610" width="21.42578125" style="158" customWidth="1"/>
    <col min="11611" max="11616" width="9.140625" style="158"/>
    <col min="11617" max="11617" width="22" style="158" customWidth="1"/>
    <col min="11618" max="11623" width="9.140625" style="158"/>
    <col min="11624" max="11624" width="22.5703125" style="158" customWidth="1"/>
    <col min="11625" max="11770" width="9.140625" style="158"/>
    <col min="11771" max="11771" width="0" style="158" hidden="1" customWidth="1"/>
    <col min="11772" max="11772" width="52.28515625" style="158" customWidth="1"/>
    <col min="11773" max="11773" width="0.140625" style="158" customWidth="1"/>
    <col min="11774" max="11774" width="18.85546875" style="158" customWidth="1"/>
    <col min="11775" max="11775" width="0" style="158" hidden="1" customWidth="1"/>
    <col min="11776" max="11776" width="15.42578125" style="158" customWidth="1"/>
    <col min="11777" max="11777" width="14.5703125" style="158" customWidth="1"/>
    <col min="11778" max="11778" width="13.140625" style="158" customWidth="1"/>
    <col min="11779" max="11779" width="14.5703125" style="158" customWidth="1"/>
    <col min="11780" max="11780" width="14.140625" style="158" customWidth="1"/>
    <col min="11781" max="11781" width="14.5703125" style="158" customWidth="1"/>
    <col min="11782" max="11783" width="0" style="158" hidden="1" customWidth="1"/>
    <col min="11784" max="11784" width="10.5703125" style="158" customWidth="1"/>
    <col min="11785" max="11785" width="12.42578125" style="158" customWidth="1"/>
    <col min="11786" max="11787" width="14.5703125" style="158" customWidth="1"/>
    <col min="11788" max="11788" width="16.140625" style="158" customWidth="1"/>
    <col min="11789" max="11789" width="10.140625" style="158" customWidth="1"/>
    <col min="11790" max="11790" width="16.7109375" style="158" customWidth="1"/>
    <col min="11791" max="11791" width="9.85546875" style="158" customWidth="1"/>
    <col min="11792" max="11792" width="14.140625" style="158" customWidth="1"/>
    <col min="11793" max="11793" width="16" style="158" bestFit="1" customWidth="1"/>
    <col min="11794" max="11854" width="9.140625" style="158"/>
    <col min="11855" max="11855" width="0" style="158" hidden="1" customWidth="1"/>
    <col min="11856" max="11865" width="9.140625" style="158"/>
    <col min="11866" max="11866" width="21.42578125" style="158" customWidth="1"/>
    <col min="11867" max="11872" width="9.140625" style="158"/>
    <col min="11873" max="11873" width="22" style="158" customWidth="1"/>
    <col min="11874" max="11879" width="9.140625" style="158"/>
    <col min="11880" max="11880" width="22.5703125" style="158" customWidth="1"/>
    <col min="11881" max="12026" width="9.140625" style="158"/>
    <col min="12027" max="12027" width="0" style="158" hidden="1" customWidth="1"/>
    <col min="12028" max="12028" width="52.28515625" style="158" customWidth="1"/>
    <col min="12029" max="12029" width="0.140625" style="158" customWidth="1"/>
    <col min="12030" max="12030" width="18.85546875" style="158" customWidth="1"/>
    <col min="12031" max="12031" width="0" style="158" hidden="1" customWidth="1"/>
    <col min="12032" max="12032" width="15.42578125" style="158" customWidth="1"/>
    <col min="12033" max="12033" width="14.5703125" style="158" customWidth="1"/>
    <col min="12034" max="12034" width="13.140625" style="158" customWidth="1"/>
    <col min="12035" max="12035" width="14.5703125" style="158" customWidth="1"/>
    <col min="12036" max="12036" width="14.140625" style="158" customWidth="1"/>
    <col min="12037" max="12037" width="14.5703125" style="158" customWidth="1"/>
    <col min="12038" max="12039" width="0" style="158" hidden="1" customWidth="1"/>
    <col min="12040" max="12040" width="10.5703125" style="158" customWidth="1"/>
    <col min="12041" max="12041" width="12.42578125" style="158" customWidth="1"/>
    <col min="12042" max="12043" width="14.5703125" style="158" customWidth="1"/>
    <col min="12044" max="12044" width="16.140625" style="158" customWidth="1"/>
    <col min="12045" max="12045" width="10.140625" style="158" customWidth="1"/>
    <col min="12046" max="12046" width="16.7109375" style="158" customWidth="1"/>
    <col min="12047" max="12047" width="9.85546875" style="158" customWidth="1"/>
    <col min="12048" max="12048" width="14.140625" style="158" customWidth="1"/>
    <col min="12049" max="12049" width="16" style="158" bestFit="1" customWidth="1"/>
    <col min="12050" max="12110" width="9.140625" style="158"/>
    <col min="12111" max="12111" width="0" style="158" hidden="1" customWidth="1"/>
    <col min="12112" max="12121" width="9.140625" style="158"/>
    <col min="12122" max="12122" width="21.42578125" style="158" customWidth="1"/>
    <col min="12123" max="12128" width="9.140625" style="158"/>
    <col min="12129" max="12129" width="22" style="158" customWidth="1"/>
    <col min="12130" max="12135" width="9.140625" style="158"/>
    <col min="12136" max="12136" width="22.5703125" style="158" customWidth="1"/>
    <col min="12137" max="12282" width="9.140625" style="158"/>
    <col min="12283" max="12283" width="0" style="158" hidden="1" customWidth="1"/>
    <col min="12284" max="12284" width="52.28515625" style="158" customWidth="1"/>
    <col min="12285" max="12285" width="0.140625" style="158" customWidth="1"/>
    <col min="12286" max="12286" width="18.85546875" style="158" customWidth="1"/>
    <col min="12287" max="12287" width="0" style="158" hidden="1" customWidth="1"/>
    <col min="12288" max="12288" width="15.42578125" style="158" customWidth="1"/>
    <col min="12289" max="12289" width="14.5703125" style="158" customWidth="1"/>
    <col min="12290" max="12290" width="13.140625" style="158" customWidth="1"/>
    <col min="12291" max="12291" width="14.5703125" style="158" customWidth="1"/>
    <col min="12292" max="12292" width="14.140625" style="158" customWidth="1"/>
    <col min="12293" max="12293" width="14.5703125" style="158" customWidth="1"/>
    <col min="12294" max="12295" width="0" style="158" hidden="1" customWidth="1"/>
    <col min="12296" max="12296" width="10.5703125" style="158" customWidth="1"/>
    <col min="12297" max="12297" width="12.42578125" style="158" customWidth="1"/>
    <col min="12298" max="12299" width="14.5703125" style="158" customWidth="1"/>
    <col min="12300" max="12300" width="16.140625" style="158" customWidth="1"/>
    <col min="12301" max="12301" width="10.140625" style="158" customWidth="1"/>
    <col min="12302" max="12302" width="16.7109375" style="158" customWidth="1"/>
    <col min="12303" max="12303" width="9.85546875" style="158" customWidth="1"/>
    <col min="12304" max="12304" width="14.140625" style="158" customWidth="1"/>
    <col min="12305" max="12305" width="16" style="158" bestFit="1" customWidth="1"/>
    <col min="12306" max="12366" width="9.140625" style="158"/>
    <col min="12367" max="12367" width="0" style="158" hidden="1" customWidth="1"/>
    <col min="12368" max="12377" width="9.140625" style="158"/>
    <col min="12378" max="12378" width="21.42578125" style="158" customWidth="1"/>
    <col min="12379" max="12384" width="9.140625" style="158"/>
    <col min="12385" max="12385" width="22" style="158" customWidth="1"/>
    <col min="12386" max="12391" width="9.140625" style="158"/>
    <col min="12392" max="12392" width="22.5703125" style="158" customWidth="1"/>
    <col min="12393" max="12538" width="9.140625" style="158"/>
    <col min="12539" max="12539" width="0" style="158" hidden="1" customWidth="1"/>
    <col min="12540" max="12540" width="52.28515625" style="158" customWidth="1"/>
    <col min="12541" max="12541" width="0.140625" style="158" customWidth="1"/>
    <col min="12542" max="12542" width="18.85546875" style="158" customWidth="1"/>
    <col min="12543" max="12543" width="0" style="158" hidden="1" customWidth="1"/>
    <col min="12544" max="12544" width="15.42578125" style="158" customWidth="1"/>
    <col min="12545" max="12545" width="14.5703125" style="158" customWidth="1"/>
    <col min="12546" max="12546" width="13.140625" style="158" customWidth="1"/>
    <col min="12547" max="12547" width="14.5703125" style="158" customWidth="1"/>
    <col min="12548" max="12548" width="14.140625" style="158" customWidth="1"/>
    <col min="12549" max="12549" width="14.5703125" style="158" customWidth="1"/>
    <col min="12550" max="12551" width="0" style="158" hidden="1" customWidth="1"/>
    <col min="12552" max="12552" width="10.5703125" style="158" customWidth="1"/>
    <col min="12553" max="12553" width="12.42578125" style="158" customWidth="1"/>
    <col min="12554" max="12555" width="14.5703125" style="158" customWidth="1"/>
    <col min="12556" max="12556" width="16.140625" style="158" customWidth="1"/>
    <col min="12557" max="12557" width="10.140625" style="158" customWidth="1"/>
    <col min="12558" max="12558" width="16.7109375" style="158" customWidth="1"/>
    <col min="12559" max="12559" width="9.85546875" style="158" customWidth="1"/>
    <col min="12560" max="12560" width="14.140625" style="158" customWidth="1"/>
    <col min="12561" max="12561" width="16" style="158" bestFit="1" customWidth="1"/>
    <col min="12562" max="12622" width="9.140625" style="158"/>
    <col min="12623" max="12623" width="0" style="158" hidden="1" customWidth="1"/>
    <col min="12624" max="12633" width="9.140625" style="158"/>
    <col min="12634" max="12634" width="21.42578125" style="158" customWidth="1"/>
    <col min="12635" max="12640" width="9.140625" style="158"/>
    <col min="12641" max="12641" width="22" style="158" customWidth="1"/>
    <col min="12642" max="12647" width="9.140625" style="158"/>
    <col min="12648" max="12648" width="22.5703125" style="158" customWidth="1"/>
    <col min="12649" max="12794" width="9.140625" style="158"/>
    <col min="12795" max="12795" width="0" style="158" hidden="1" customWidth="1"/>
    <col min="12796" max="12796" width="52.28515625" style="158" customWidth="1"/>
    <col min="12797" max="12797" width="0.140625" style="158" customWidth="1"/>
    <col min="12798" max="12798" width="18.85546875" style="158" customWidth="1"/>
    <col min="12799" max="12799" width="0" style="158" hidden="1" customWidth="1"/>
    <col min="12800" max="12800" width="15.42578125" style="158" customWidth="1"/>
    <col min="12801" max="12801" width="14.5703125" style="158" customWidth="1"/>
    <col min="12802" max="12802" width="13.140625" style="158" customWidth="1"/>
    <col min="12803" max="12803" width="14.5703125" style="158" customWidth="1"/>
    <col min="12804" max="12804" width="14.140625" style="158" customWidth="1"/>
    <col min="12805" max="12805" width="14.5703125" style="158" customWidth="1"/>
    <col min="12806" max="12807" width="0" style="158" hidden="1" customWidth="1"/>
    <col min="12808" max="12808" width="10.5703125" style="158" customWidth="1"/>
    <col min="12809" max="12809" width="12.42578125" style="158" customWidth="1"/>
    <col min="12810" max="12811" width="14.5703125" style="158" customWidth="1"/>
    <col min="12812" max="12812" width="16.140625" style="158" customWidth="1"/>
    <col min="12813" max="12813" width="10.140625" style="158" customWidth="1"/>
    <col min="12814" max="12814" width="16.7109375" style="158" customWidth="1"/>
    <col min="12815" max="12815" width="9.85546875" style="158" customWidth="1"/>
    <col min="12816" max="12816" width="14.140625" style="158" customWidth="1"/>
    <col min="12817" max="12817" width="16" style="158" bestFit="1" customWidth="1"/>
    <col min="12818" max="12878" width="9.140625" style="158"/>
    <col min="12879" max="12879" width="0" style="158" hidden="1" customWidth="1"/>
    <col min="12880" max="12889" width="9.140625" style="158"/>
    <col min="12890" max="12890" width="21.42578125" style="158" customWidth="1"/>
    <col min="12891" max="12896" width="9.140625" style="158"/>
    <col min="12897" max="12897" width="22" style="158" customWidth="1"/>
    <col min="12898" max="12903" width="9.140625" style="158"/>
    <col min="12904" max="12904" width="22.5703125" style="158" customWidth="1"/>
    <col min="12905" max="13050" width="9.140625" style="158"/>
    <col min="13051" max="13051" width="0" style="158" hidden="1" customWidth="1"/>
    <col min="13052" max="13052" width="52.28515625" style="158" customWidth="1"/>
    <col min="13053" max="13053" width="0.140625" style="158" customWidth="1"/>
    <col min="13054" max="13054" width="18.85546875" style="158" customWidth="1"/>
    <col min="13055" max="13055" width="0" style="158" hidden="1" customWidth="1"/>
    <col min="13056" max="13056" width="15.42578125" style="158" customWidth="1"/>
    <col min="13057" max="13057" width="14.5703125" style="158" customWidth="1"/>
    <col min="13058" max="13058" width="13.140625" style="158" customWidth="1"/>
    <col min="13059" max="13059" width="14.5703125" style="158" customWidth="1"/>
    <col min="13060" max="13060" width="14.140625" style="158" customWidth="1"/>
    <col min="13061" max="13061" width="14.5703125" style="158" customWidth="1"/>
    <col min="13062" max="13063" width="0" style="158" hidden="1" customWidth="1"/>
    <col min="13064" max="13064" width="10.5703125" style="158" customWidth="1"/>
    <col min="13065" max="13065" width="12.42578125" style="158" customWidth="1"/>
    <col min="13066" max="13067" width="14.5703125" style="158" customWidth="1"/>
    <col min="13068" max="13068" width="16.140625" style="158" customWidth="1"/>
    <col min="13069" max="13069" width="10.140625" style="158" customWidth="1"/>
    <col min="13070" max="13070" width="16.7109375" style="158" customWidth="1"/>
    <col min="13071" max="13071" width="9.85546875" style="158" customWidth="1"/>
    <col min="13072" max="13072" width="14.140625" style="158" customWidth="1"/>
    <col min="13073" max="13073" width="16" style="158" bestFit="1" customWidth="1"/>
    <col min="13074" max="13134" width="9.140625" style="158"/>
    <col min="13135" max="13135" width="0" style="158" hidden="1" customWidth="1"/>
    <col min="13136" max="13145" width="9.140625" style="158"/>
    <col min="13146" max="13146" width="21.42578125" style="158" customWidth="1"/>
    <col min="13147" max="13152" width="9.140625" style="158"/>
    <col min="13153" max="13153" width="22" style="158" customWidth="1"/>
    <col min="13154" max="13159" width="9.140625" style="158"/>
    <col min="13160" max="13160" width="22.5703125" style="158" customWidth="1"/>
    <col min="13161" max="13306" width="9.140625" style="158"/>
    <col min="13307" max="13307" width="0" style="158" hidden="1" customWidth="1"/>
    <col min="13308" max="13308" width="52.28515625" style="158" customWidth="1"/>
    <col min="13309" max="13309" width="0.140625" style="158" customWidth="1"/>
    <col min="13310" max="13310" width="18.85546875" style="158" customWidth="1"/>
    <col min="13311" max="13311" width="0" style="158" hidden="1" customWidth="1"/>
    <col min="13312" max="13312" width="15.42578125" style="158" customWidth="1"/>
    <col min="13313" max="13313" width="14.5703125" style="158" customWidth="1"/>
    <col min="13314" max="13314" width="13.140625" style="158" customWidth="1"/>
    <col min="13315" max="13315" width="14.5703125" style="158" customWidth="1"/>
    <col min="13316" max="13316" width="14.140625" style="158" customWidth="1"/>
    <col min="13317" max="13317" width="14.5703125" style="158" customWidth="1"/>
    <col min="13318" max="13319" width="0" style="158" hidden="1" customWidth="1"/>
    <col min="13320" max="13320" width="10.5703125" style="158" customWidth="1"/>
    <col min="13321" max="13321" width="12.42578125" style="158" customWidth="1"/>
    <col min="13322" max="13323" width="14.5703125" style="158" customWidth="1"/>
    <col min="13324" max="13324" width="16.140625" style="158" customWidth="1"/>
    <col min="13325" max="13325" width="10.140625" style="158" customWidth="1"/>
    <col min="13326" max="13326" width="16.7109375" style="158" customWidth="1"/>
    <col min="13327" max="13327" width="9.85546875" style="158" customWidth="1"/>
    <col min="13328" max="13328" width="14.140625" style="158" customWidth="1"/>
    <col min="13329" max="13329" width="16" style="158" bestFit="1" customWidth="1"/>
    <col min="13330" max="13390" width="9.140625" style="158"/>
    <col min="13391" max="13391" width="0" style="158" hidden="1" customWidth="1"/>
    <col min="13392" max="13401" width="9.140625" style="158"/>
    <col min="13402" max="13402" width="21.42578125" style="158" customWidth="1"/>
    <col min="13403" max="13408" width="9.140625" style="158"/>
    <col min="13409" max="13409" width="22" style="158" customWidth="1"/>
    <col min="13410" max="13415" width="9.140625" style="158"/>
    <col min="13416" max="13416" width="22.5703125" style="158" customWidth="1"/>
    <col min="13417" max="13562" width="9.140625" style="158"/>
    <col min="13563" max="13563" width="0" style="158" hidden="1" customWidth="1"/>
    <col min="13564" max="13564" width="52.28515625" style="158" customWidth="1"/>
    <col min="13565" max="13565" width="0.140625" style="158" customWidth="1"/>
    <col min="13566" max="13566" width="18.85546875" style="158" customWidth="1"/>
    <col min="13567" max="13567" width="0" style="158" hidden="1" customWidth="1"/>
    <col min="13568" max="13568" width="15.42578125" style="158" customWidth="1"/>
    <col min="13569" max="13569" width="14.5703125" style="158" customWidth="1"/>
    <col min="13570" max="13570" width="13.140625" style="158" customWidth="1"/>
    <col min="13571" max="13571" width="14.5703125" style="158" customWidth="1"/>
    <col min="13572" max="13572" width="14.140625" style="158" customWidth="1"/>
    <col min="13573" max="13573" width="14.5703125" style="158" customWidth="1"/>
    <col min="13574" max="13575" width="0" style="158" hidden="1" customWidth="1"/>
    <col min="13576" max="13576" width="10.5703125" style="158" customWidth="1"/>
    <col min="13577" max="13577" width="12.42578125" style="158" customWidth="1"/>
    <col min="13578" max="13579" width="14.5703125" style="158" customWidth="1"/>
    <col min="13580" max="13580" width="16.140625" style="158" customWidth="1"/>
    <col min="13581" max="13581" width="10.140625" style="158" customWidth="1"/>
    <col min="13582" max="13582" width="16.7109375" style="158" customWidth="1"/>
    <col min="13583" max="13583" width="9.85546875" style="158" customWidth="1"/>
    <col min="13584" max="13584" width="14.140625" style="158" customWidth="1"/>
    <col min="13585" max="13585" width="16" style="158" bestFit="1" customWidth="1"/>
    <col min="13586" max="13646" width="9.140625" style="158"/>
    <col min="13647" max="13647" width="0" style="158" hidden="1" customWidth="1"/>
    <col min="13648" max="13657" width="9.140625" style="158"/>
    <col min="13658" max="13658" width="21.42578125" style="158" customWidth="1"/>
    <col min="13659" max="13664" width="9.140625" style="158"/>
    <col min="13665" max="13665" width="22" style="158" customWidth="1"/>
    <col min="13666" max="13671" width="9.140625" style="158"/>
    <col min="13672" max="13672" width="22.5703125" style="158" customWidth="1"/>
    <col min="13673" max="13818" width="9.140625" style="158"/>
    <col min="13819" max="13819" width="0" style="158" hidden="1" customWidth="1"/>
    <col min="13820" max="13820" width="52.28515625" style="158" customWidth="1"/>
    <col min="13821" max="13821" width="0.140625" style="158" customWidth="1"/>
    <col min="13822" max="13822" width="18.85546875" style="158" customWidth="1"/>
    <col min="13823" max="13823" width="0" style="158" hidden="1" customWidth="1"/>
    <col min="13824" max="13824" width="15.42578125" style="158" customWidth="1"/>
    <col min="13825" max="13825" width="14.5703125" style="158" customWidth="1"/>
    <col min="13826" max="13826" width="13.140625" style="158" customWidth="1"/>
    <col min="13827" max="13827" width="14.5703125" style="158" customWidth="1"/>
    <col min="13828" max="13828" width="14.140625" style="158" customWidth="1"/>
    <col min="13829" max="13829" width="14.5703125" style="158" customWidth="1"/>
    <col min="13830" max="13831" width="0" style="158" hidden="1" customWidth="1"/>
    <col min="13832" max="13832" width="10.5703125" style="158" customWidth="1"/>
    <col min="13833" max="13833" width="12.42578125" style="158" customWidth="1"/>
    <col min="13834" max="13835" width="14.5703125" style="158" customWidth="1"/>
    <col min="13836" max="13836" width="16.140625" style="158" customWidth="1"/>
    <col min="13837" max="13837" width="10.140625" style="158" customWidth="1"/>
    <col min="13838" max="13838" width="16.7109375" style="158" customWidth="1"/>
    <col min="13839" max="13839" width="9.85546875" style="158" customWidth="1"/>
    <col min="13840" max="13840" width="14.140625" style="158" customWidth="1"/>
    <col min="13841" max="13841" width="16" style="158" bestFit="1" customWidth="1"/>
    <col min="13842" max="13902" width="9.140625" style="158"/>
    <col min="13903" max="13903" width="0" style="158" hidden="1" customWidth="1"/>
    <col min="13904" max="13913" width="9.140625" style="158"/>
    <col min="13914" max="13914" width="21.42578125" style="158" customWidth="1"/>
    <col min="13915" max="13920" width="9.140625" style="158"/>
    <col min="13921" max="13921" width="22" style="158" customWidth="1"/>
    <col min="13922" max="13927" width="9.140625" style="158"/>
    <col min="13928" max="13928" width="22.5703125" style="158" customWidth="1"/>
    <col min="13929" max="14074" width="9.140625" style="158"/>
    <col min="14075" max="14075" width="0" style="158" hidden="1" customWidth="1"/>
    <col min="14076" max="14076" width="52.28515625" style="158" customWidth="1"/>
    <col min="14077" max="14077" width="0.140625" style="158" customWidth="1"/>
    <col min="14078" max="14078" width="18.85546875" style="158" customWidth="1"/>
    <col min="14079" max="14079" width="0" style="158" hidden="1" customWidth="1"/>
    <col min="14080" max="14080" width="15.42578125" style="158" customWidth="1"/>
    <col min="14081" max="14081" width="14.5703125" style="158" customWidth="1"/>
    <col min="14082" max="14082" width="13.140625" style="158" customWidth="1"/>
    <col min="14083" max="14083" width="14.5703125" style="158" customWidth="1"/>
    <col min="14084" max="14084" width="14.140625" style="158" customWidth="1"/>
    <col min="14085" max="14085" width="14.5703125" style="158" customWidth="1"/>
    <col min="14086" max="14087" width="0" style="158" hidden="1" customWidth="1"/>
    <col min="14088" max="14088" width="10.5703125" style="158" customWidth="1"/>
    <col min="14089" max="14089" width="12.42578125" style="158" customWidth="1"/>
    <col min="14090" max="14091" width="14.5703125" style="158" customWidth="1"/>
    <col min="14092" max="14092" width="16.140625" style="158" customWidth="1"/>
    <col min="14093" max="14093" width="10.140625" style="158" customWidth="1"/>
    <col min="14094" max="14094" width="16.7109375" style="158" customWidth="1"/>
    <col min="14095" max="14095" width="9.85546875" style="158" customWidth="1"/>
    <col min="14096" max="14096" width="14.140625" style="158" customWidth="1"/>
    <col min="14097" max="14097" width="16" style="158" bestFit="1" customWidth="1"/>
    <col min="14098" max="14158" width="9.140625" style="158"/>
    <col min="14159" max="14159" width="0" style="158" hidden="1" customWidth="1"/>
    <col min="14160" max="14169" width="9.140625" style="158"/>
    <col min="14170" max="14170" width="21.42578125" style="158" customWidth="1"/>
    <col min="14171" max="14176" width="9.140625" style="158"/>
    <col min="14177" max="14177" width="22" style="158" customWidth="1"/>
    <col min="14178" max="14183" width="9.140625" style="158"/>
    <col min="14184" max="14184" width="22.5703125" style="158" customWidth="1"/>
    <col min="14185" max="14330" width="9.140625" style="158"/>
    <col min="14331" max="14331" width="0" style="158" hidden="1" customWidth="1"/>
    <col min="14332" max="14332" width="52.28515625" style="158" customWidth="1"/>
    <col min="14333" max="14333" width="0.140625" style="158" customWidth="1"/>
    <col min="14334" max="14334" width="18.85546875" style="158" customWidth="1"/>
    <col min="14335" max="14335" width="0" style="158" hidden="1" customWidth="1"/>
    <col min="14336" max="14336" width="15.42578125" style="158" customWidth="1"/>
    <col min="14337" max="14337" width="14.5703125" style="158" customWidth="1"/>
    <col min="14338" max="14338" width="13.140625" style="158" customWidth="1"/>
    <col min="14339" max="14339" width="14.5703125" style="158" customWidth="1"/>
    <col min="14340" max="14340" width="14.140625" style="158" customWidth="1"/>
    <col min="14341" max="14341" width="14.5703125" style="158" customWidth="1"/>
    <col min="14342" max="14343" width="0" style="158" hidden="1" customWidth="1"/>
    <col min="14344" max="14344" width="10.5703125" style="158" customWidth="1"/>
    <col min="14345" max="14345" width="12.42578125" style="158" customWidth="1"/>
    <col min="14346" max="14347" width="14.5703125" style="158" customWidth="1"/>
    <col min="14348" max="14348" width="16.140625" style="158" customWidth="1"/>
    <col min="14349" max="14349" width="10.140625" style="158" customWidth="1"/>
    <col min="14350" max="14350" width="16.7109375" style="158" customWidth="1"/>
    <col min="14351" max="14351" width="9.85546875" style="158" customWidth="1"/>
    <col min="14352" max="14352" width="14.140625" style="158" customWidth="1"/>
    <col min="14353" max="14353" width="16" style="158" bestFit="1" customWidth="1"/>
    <col min="14354" max="14414" width="9.140625" style="158"/>
    <col min="14415" max="14415" width="0" style="158" hidden="1" customWidth="1"/>
    <col min="14416" max="14425" width="9.140625" style="158"/>
    <col min="14426" max="14426" width="21.42578125" style="158" customWidth="1"/>
    <col min="14427" max="14432" width="9.140625" style="158"/>
    <col min="14433" max="14433" width="22" style="158" customWidth="1"/>
    <col min="14434" max="14439" width="9.140625" style="158"/>
    <col min="14440" max="14440" width="22.5703125" style="158" customWidth="1"/>
    <col min="14441" max="14586" width="9.140625" style="158"/>
    <col min="14587" max="14587" width="0" style="158" hidden="1" customWidth="1"/>
    <col min="14588" max="14588" width="52.28515625" style="158" customWidth="1"/>
    <col min="14589" max="14589" width="0.140625" style="158" customWidth="1"/>
    <col min="14590" max="14590" width="18.85546875" style="158" customWidth="1"/>
    <col min="14591" max="14591" width="0" style="158" hidden="1" customWidth="1"/>
    <col min="14592" max="14592" width="15.42578125" style="158" customWidth="1"/>
    <col min="14593" max="14593" width="14.5703125" style="158" customWidth="1"/>
    <col min="14594" max="14594" width="13.140625" style="158" customWidth="1"/>
    <col min="14595" max="14595" width="14.5703125" style="158" customWidth="1"/>
    <col min="14596" max="14596" width="14.140625" style="158" customWidth="1"/>
    <col min="14597" max="14597" width="14.5703125" style="158" customWidth="1"/>
    <col min="14598" max="14599" width="0" style="158" hidden="1" customWidth="1"/>
    <col min="14600" max="14600" width="10.5703125" style="158" customWidth="1"/>
    <col min="14601" max="14601" width="12.42578125" style="158" customWidth="1"/>
    <col min="14602" max="14603" width="14.5703125" style="158" customWidth="1"/>
    <col min="14604" max="14604" width="16.140625" style="158" customWidth="1"/>
    <col min="14605" max="14605" width="10.140625" style="158" customWidth="1"/>
    <col min="14606" max="14606" width="16.7109375" style="158" customWidth="1"/>
    <col min="14607" max="14607" width="9.85546875" style="158" customWidth="1"/>
    <col min="14608" max="14608" width="14.140625" style="158" customWidth="1"/>
    <col min="14609" max="14609" width="16" style="158" bestFit="1" customWidth="1"/>
    <col min="14610" max="14670" width="9.140625" style="158"/>
    <col min="14671" max="14671" width="0" style="158" hidden="1" customWidth="1"/>
    <col min="14672" max="14681" width="9.140625" style="158"/>
    <col min="14682" max="14682" width="21.42578125" style="158" customWidth="1"/>
    <col min="14683" max="14688" width="9.140625" style="158"/>
    <col min="14689" max="14689" width="22" style="158" customWidth="1"/>
    <col min="14690" max="14695" width="9.140625" style="158"/>
    <col min="14696" max="14696" width="22.5703125" style="158" customWidth="1"/>
    <col min="14697" max="14842" width="9.140625" style="158"/>
    <col min="14843" max="14843" width="0" style="158" hidden="1" customWidth="1"/>
    <col min="14844" max="14844" width="52.28515625" style="158" customWidth="1"/>
    <col min="14845" max="14845" width="0.140625" style="158" customWidth="1"/>
    <col min="14846" max="14846" width="18.85546875" style="158" customWidth="1"/>
    <col min="14847" max="14847" width="0" style="158" hidden="1" customWidth="1"/>
    <col min="14848" max="14848" width="15.42578125" style="158" customWidth="1"/>
    <col min="14849" max="14849" width="14.5703125" style="158" customWidth="1"/>
    <col min="14850" max="14850" width="13.140625" style="158" customWidth="1"/>
    <col min="14851" max="14851" width="14.5703125" style="158" customWidth="1"/>
    <col min="14852" max="14852" width="14.140625" style="158" customWidth="1"/>
    <col min="14853" max="14853" width="14.5703125" style="158" customWidth="1"/>
    <col min="14854" max="14855" width="0" style="158" hidden="1" customWidth="1"/>
    <col min="14856" max="14856" width="10.5703125" style="158" customWidth="1"/>
    <col min="14857" max="14857" width="12.42578125" style="158" customWidth="1"/>
    <col min="14858" max="14859" width="14.5703125" style="158" customWidth="1"/>
    <col min="14860" max="14860" width="16.140625" style="158" customWidth="1"/>
    <col min="14861" max="14861" width="10.140625" style="158" customWidth="1"/>
    <col min="14862" max="14862" width="16.7109375" style="158" customWidth="1"/>
    <col min="14863" max="14863" width="9.85546875" style="158" customWidth="1"/>
    <col min="14864" max="14864" width="14.140625" style="158" customWidth="1"/>
    <col min="14865" max="14865" width="16" style="158" bestFit="1" customWidth="1"/>
    <col min="14866" max="14926" width="9.140625" style="158"/>
    <col min="14927" max="14927" width="0" style="158" hidden="1" customWidth="1"/>
    <col min="14928" max="14937" width="9.140625" style="158"/>
    <col min="14938" max="14938" width="21.42578125" style="158" customWidth="1"/>
    <col min="14939" max="14944" width="9.140625" style="158"/>
    <col min="14945" max="14945" width="22" style="158" customWidth="1"/>
    <col min="14946" max="14951" width="9.140625" style="158"/>
    <col min="14952" max="14952" width="22.5703125" style="158" customWidth="1"/>
    <col min="14953" max="15098" width="9.140625" style="158"/>
    <col min="15099" max="15099" width="0" style="158" hidden="1" customWidth="1"/>
    <col min="15100" max="15100" width="52.28515625" style="158" customWidth="1"/>
    <col min="15101" max="15101" width="0.140625" style="158" customWidth="1"/>
    <col min="15102" max="15102" width="18.85546875" style="158" customWidth="1"/>
    <col min="15103" max="15103" width="0" style="158" hidden="1" customWidth="1"/>
    <col min="15104" max="15104" width="15.42578125" style="158" customWidth="1"/>
    <col min="15105" max="15105" width="14.5703125" style="158" customWidth="1"/>
    <col min="15106" max="15106" width="13.140625" style="158" customWidth="1"/>
    <col min="15107" max="15107" width="14.5703125" style="158" customWidth="1"/>
    <col min="15108" max="15108" width="14.140625" style="158" customWidth="1"/>
    <col min="15109" max="15109" width="14.5703125" style="158" customWidth="1"/>
    <col min="15110" max="15111" width="0" style="158" hidden="1" customWidth="1"/>
    <col min="15112" max="15112" width="10.5703125" style="158" customWidth="1"/>
    <col min="15113" max="15113" width="12.42578125" style="158" customWidth="1"/>
    <col min="15114" max="15115" width="14.5703125" style="158" customWidth="1"/>
    <col min="15116" max="15116" width="16.140625" style="158" customWidth="1"/>
    <col min="15117" max="15117" width="10.140625" style="158" customWidth="1"/>
    <col min="15118" max="15118" width="16.7109375" style="158" customWidth="1"/>
    <col min="15119" max="15119" width="9.85546875" style="158" customWidth="1"/>
    <col min="15120" max="15120" width="14.140625" style="158" customWidth="1"/>
    <col min="15121" max="15121" width="16" style="158" bestFit="1" customWidth="1"/>
    <col min="15122" max="15182" width="9.140625" style="158"/>
    <col min="15183" max="15183" width="0" style="158" hidden="1" customWidth="1"/>
    <col min="15184" max="15193" width="9.140625" style="158"/>
    <col min="15194" max="15194" width="21.42578125" style="158" customWidth="1"/>
    <col min="15195" max="15200" width="9.140625" style="158"/>
    <col min="15201" max="15201" width="22" style="158" customWidth="1"/>
    <col min="15202" max="15207" width="9.140625" style="158"/>
    <col min="15208" max="15208" width="22.5703125" style="158" customWidth="1"/>
    <col min="15209" max="15354" width="9.140625" style="158"/>
    <col min="15355" max="15355" width="0" style="158" hidden="1" customWidth="1"/>
    <col min="15356" max="15356" width="52.28515625" style="158" customWidth="1"/>
    <col min="15357" max="15357" width="0.140625" style="158" customWidth="1"/>
    <col min="15358" max="15358" width="18.85546875" style="158" customWidth="1"/>
    <col min="15359" max="15359" width="0" style="158" hidden="1" customWidth="1"/>
    <col min="15360" max="15360" width="15.42578125" style="158" customWidth="1"/>
    <col min="15361" max="15361" width="14.5703125" style="158" customWidth="1"/>
    <col min="15362" max="15362" width="13.140625" style="158" customWidth="1"/>
    <col min="15363" max="15363" width="14.5703125" style="158" customWidth="1"/>
    <col min="15364" max="15364" width="14.140625" style="158" customWidth="1"/>
    <col min="15365" max="15365" width="14.5703125" style="158" customWidth="1"/>
    <col min="15366" max="15367" width="0" style="158" hidden="1" customWidth="1"/>
    <col min="15368" max="15368" width="10.5703125" style="158" customWidth="1"/>
    <col min="15369" max="15369" width="12.42578125" style="158" customWidth="1"/>
    <col min="15370" max="15371" width="14.5703125" style="158" customWidth="1"/>
    <col min="15372" max="15372" width="16.140625" style="158" customWidth="1"/>
    <col min="15373" max="15373" width="10.140625" style="158" customWidth="1"/>
    <col min="15374" max="15374" width="16.7109375" style="158" customWidth="1"/>
    <col min="15375" max="15375" width="9.85546875" style="158" customWidth="1"/>
    <col min="15376" max="15376" width="14.140625" style="158" customWidth="1"/>
    <col min="15377" max="15377" width="16" style="158" bestFit="1" customWidth="1"/>
    <col min="15378" max="15438" width="9.140625" style="158"/>
    <col min="15439" max="15439" width="0" style="158" hidden="1" customWidth="1"/>
    <col min="15440" max="15449" width="9.140625" style="158"/>
    <col min="15450" max="15450" width="21.42578125" style="158" customWidth="1"/>
    <col min="15451" max="15456" width="9.140625" style="158"/>
    <col min="15457" max="15457" width="22" style="158" customWidth="1"/>
    <col min="15458" max="15463" width="9.140625" style="158"/>
    <col min="15464" max="15464" width="22.5703125" style="158" customWidth="1"/>
    <col min="15465" max="15610" width="9.140625" style="158"/>
    <col min="15611" max="15611" width="0" style="158" hidden="1" customWidth="1"/>
    <col min="15612" max="15612" width="52.28515625" style="158" customWidth="1"/>
    <col min="15613" max="15613" width="0.140625" style="158" customWidth="1"/>
    <col min="15614" max="15614" width="18.85546875" style="158" customWidth="1"/>
    <col min="15615" max="15615" width="0" style="158" hidden="1" customWidth="1"/>
    <col min="15616" max="15616" width="15.42578125" style="158" customWidth="1"/>
    <col min="15617" max="15617" width="14.5703125" style="158" customWidth="1"/>
    <col min="15618" max="15618" width="13.140625" style="158" customWidth="1"/>
    <col min="15619" max="15619" width="14.5703125" style="158" customWidth="1"/>
    <col min="15620" max="15620" width="14.140625" style="158" customWidth="1"/>
    <col min="15621" max="15621" width="14.5703125" style="158" customWidth="1"/>
    <col min="15622" max="15623" width="0" style="158" hidden="1" customWidth="1"/>
    <col min="15624" max="15624" width="10.5703125" style="158" customWidth="1"/>
    <col min="15625" max="15625" width="12.42578125" style="158" customWidth="1"/>
    <col min="15626" max="15627" width="14.5703125" style="158" customWidth="1"/>
    <col min="15628" max="15628" width="16.140625" style="158" customWidth="1"/>
    <col min="15629" max="15629" width="10.140625" style="158" customWidth="1"/>
    <col min="15630" max="15630" width="16.7109375" style="158" customWidth="1"/>
    <col min="15631" max="15631" width="9.85546875" style="158" customWidth="1"/>
    <col min="15632" max="15632" width="14.140625" style="158" customWidth="1"/>
    <col min="15633" max="15633" width="16" style="158" bestFit="1" customWidth="1"/>
    <col min="15634" max="15694" width="9.140625" style="158"/>
    <col min="15695" max="15695" width="0" style="158" hidden="1" customWidth="1"/>
    <col min="15696" max="15705" width="9.140625" style="158"/>
    <col min="15706" max="15706" width="21.42578125" style="158" customWidth="1"/>
    <col min="15707" max="15712" width="9.140625" style="158"/>
    <col min="15713" max="15713" width="22" style="158" customWidth="1"/>
    <col min="15714" max="15719" width="9.140625" style="158"/>
    <col min="15720" max="15720" width="22.5703125" style="158" customWidth="1"/>
    <col min="15721" max="15866" width="9.140625" style="158"/>
    <col min="15867" max="15867" width="0" style="158" hidden="1" customWidth="1"/>
    <col min="15868" max="15868" width="52.28515625" style="158" customWidth="1"/>
    <col min="15869" max="15869" width="0.140625" style="158" customWidth="1"/>
    <col min="15870" max="15870" width="18.85546875" style="158" customWidth="1"/>
    <col min="15871" max="15871" width="0" style="158" hidden="1" customWidth="1"/>
    <col min="15872" max="15872" width="15.42578125" style="158" customWidth="1"/>
    <col min="15873" max="15873" width="14.5703125" style="158" customWidth="1"/>
    <col min="15874" max="15874" width="13.140625" style="158" customWidth="1"/>
    <col min="15875" max="15875" width="14.5703125" style="158" customWidth="1"/>
    <col min="15876" max="15876" width="14.140625" style="158" customWidth="1"/>
    <col min="15877" max="15877" width="14.5703125" style="158" customWidth="1"/>
    <col min="15878" max="15879" width="0" style="158" hidden="1" customWidth="1"/>
    <col min="15880" max="15880" width="10.5703125" style="158" customWidth="1"/>
    <col min="15881" max="15881" width="12.42578125" style="158" customWidth="1"/>
    <col min="15882" max="15883" width="14.5703125" style="158" customWidth="1"/>
    <col min="15884" max="15884" width="16.140625" style="158" customWidth="1"/>
    <col min="15885" max="15885" width="10.140625" style="158" customWidth="1"/>
    <col min="15886" max="15886" width="16.7109375" style="158" customWidth="1"/>
    <col min="15887" max="15887" width="9.85546875" style="158" customWidth="1"/>
    <col min="15888" max="15888" width="14.140625" style="158" customWidth="1"/>
    <col min="15889" max="15889" width="16" style="158" bestFit="1" customWidth="1"/>
    <col min="15890" max="15950" width="9.140625" style="158"/>
    <col min="15951" max="15951" width="0" style="158" hidden="1" customWidth="1"/>
    <col min="15952" max="15961" width="9.140625" style="158"/>
    <col min="15962" max="15962" width="21.42578125" style="158" customWidth="1"/>
    <col min="15963" max="15968" width="9.140625" style="158"/>
    <col min="15969" max="15969" width="22" style="158" customWidth="1"/>
    <col min="15970" max="15975" width="9.140625" style="158"/>
    <col min="15976" max="15976" width="22.5703125" style="158" customWidth="1"/>
    <col min="15977" max="16122" width="9.140625" style="158"/>
    <col min="16123" max="16123" width="0" style="158" hidden="1" customWidth="1"/>
    <col min="16124" max="16124" width="52.28515625" style="158" customWidth="1"/>
    <col min="16125" max="16125" width="0.140625" style="158" customWidth="1"/>
    <col min="16126" max="16126" width="18.85546875" style="158" customWidth="1"/>
    <col min="16127" max="16127" width="0" style="158" hidden="1" customWidth="1"/>
    <col min="16128" max="16128" width="15.42578125" style="158" customWidth="1"/>
    <col min="16129" max="16129" width="14.5703125" style="158" customWidth="1"/>
    <col min="16130" max="16130" width="13.140625" style="158" customWidth="1"/>
    <col min="16131" max="16131" width="14.5703125" style="158" customWidth="1"/>
    <col min="16132" max="16132" width="14.140625" style="158" customWidth="1"/>
    <col min="16133" max="16133" width="14.5703125" style="158" customWidth="1"/>
    <col min="16134" max="16135" width="0" style="158" hidden="1" customWidth="1"/>
    <col min="16136" max="16136" width="10.5703125" style="158" customWidth="1"/>
    <col min="16137" max="16137" width="12.42578125" style="158" customWidth="1"/>
    <col min="16138" max="16139" width="14.5703125" style="158" customWidth="1"/>
    <col min="16140" max="16140" width="16.140625" style="158" customWidth="1"/>
    <col min="16141" max="16141" width="10.140625" style="158" customWidth="1"/>
    <col min="16142" max="16142" width="16.7109375" style="158" customWidth="1"/>
    <col min="16143" max="16143" width="9.85546875" style="158" customWidth="1"/>
    <col min="16144" max="16144" width="14.140625" style="158" customWidth="1"/>
    <col min="16145" max="16145" width="16" style="158" bestFit="1" customWidth="1"/>
    <col min="16146" max="16206" width="9.140625" style="158"/>
    <col min="16207" max="16207" width="0" style="158" hidden="1" customWidth="1"/>
    <col min="16208" max="16217" width="9.140625" style="158"/>
    <col min="16218" max="16218" width="21.42578125" style="158" customWidth="1"/>
    <col min="16219" max="16224" width="9.140625" style="158"/>
    <col min="16225" max="16225" width="22" style="158" customWidth="1"/>
    <col min="16226" max="16231" width="9.140625" style="158"/>
    <col min="16232" max="16232" width="22.5703125" style="158" customWidth="1"/>
    <col min="16233" max="16384" width="9.140625" style="158"/>
  </cols>
  <sheetData>
    <row r="1" spans="1:17" ht="43.9" customHeight="1" x14ac:dyDescent="0.2">
      <c r="A1" s="1049" t="s">
        <v>379</v>
      </c>
      <c r="B1" s="1049"/>
      <c r="C1" s="1049"/>
      <c r="D1" s="1049"/>
      <c r="E1" s="1049"/>
      <c r="F1" s="1049"/>
      <c r="G1" s="1049"/>
      <c r="H1" s="1049"/>
      <c r="I1" s="1049"/>
      <c r="J1" s="1049"/>
      <c r="K1" s="1049"/>
      <c r="L1" s="1049"/>
      <c r="M1" s="1049"/>
      <c r="N1" s="1049"/>
      <c r="O1" s="1049"/>
      <c r="P1" s="1049"/>
    </row>
    <row r="2" spans="1:17" ht="54.4" customHeight="1" x14ac:dyDescent="0.4">
      <c r="A2" s="1050" t="s">
        <v>535</v>
      </c>
      <c r="B2" s="1050"/>
      <c r="C2" s="1050"/>
      <c r="D2" s="1050"/>
      <c r="E2" s="1050"/>
      <c r="F2" s="1050"/>
      <c r="G2" s="1050"/>
      <c r="H2" s="1050"/>
      <c r="I2" s="1050"/>
      <c r="J2" s="1050"/>
      <c r="K2" s="1050"/>
      <c r="L2" s="1050"/>
      <c r="M2" s="1050"/>
      <c r="N2" s="1050"/>
      <c r="O2" s="1050"/>
      <c r="P2" s="1050"/>
    </row>
    <row r="3" spans="1:17" ht="51.75" customHeight="1" x14ac:dyDescent="0.4">
      <c r="A3" s="1050" t="s">
        <v>536</v>
      </c>
      <c r="B3" s="1050"/>
      <c r="C3" s="1050"/>
      <c r="D3" s="1050"/>
      <c r="E3" s="1050"/>
      <c r="F3" s="1050"/>
      <c r="G3" s="1050"/>
      <c r="H3" s="1050"/>
      <c r="I3" s="1050"/>
      <c r="J3" s="1050"/>
      <c r="K3" s="1050"/>
      <c r="L3" s="1050"/>
      <c r="M3" s="1050"/>
      <c r="N3" s="1050"/>
      <c r="O3" s="1050"/>
      <c r="P3" s="1050"/>
    </row>
    <row r="4" spans="1:17" ht="46.5" customHeight="1" x14ac:dyDescent="0.4">
      <c r="A4" s="1082" t="s">
        <v>344</v>
      </c>
      <c r="B4" s="1082"/>
      <c r="C4" s="1082"/>
      <c r="D4" s="1082"/>
      <c r="E4" s="1082"/>
      <c r="F4" s="1082"/>
      <c r="G4" s="1082"/>
      <c r="H4" s="1082"/>
      <c r="I4" s="1082"/>
      <c r="J4" s="1082"/>
      <c r="K4" s="1082"/>
      <c r="L4" s="1082"/>
      <c r="M4" s="1082"/>
      <c r="N4" s="1082"/>
      <c r="O4" s="1082"/>
      <c r="P4" s="1082"/>
    </row>
    <row r="5" spans="1:17" ht="41.45" customHeight="1" x14ac:dyDescent="0.4">
      <c r="A5" s="1083" t="s">
        <v>249</v>
      </c>
      <c r="B5" s="1083"/>
      <c r="C5" s="1083"/>
      <c r="D5" s="1083"/>
      <c r="E5" s="1083"/>
      <c r="F5" s="1083"/>
      <c r="G5" s="1083"/>
      <c r="H5" s="1083"/>
      <c r="I5" s="1083"/>
      <c r="J5" s="1083"/>
      <c r="K5" s="1083"/>
      <c r="L5" s="1083"/>
      <c r="M5" s="1083"/>
      <c r="N5" s="1083"/>
      <c r="O5" s="1083"/>
      <c r="P5" s="1083"/>
    </row>
    <row r="6" spans="1:17" ht="20.25" x14ac:dyDescent="0.3">
      <c r="A6" s="402"/>
      <c r="P6" s="422" t="s">
        <v>243</v>
      </c>
    </row>
    <row r="7" spans="1:17" ht="26.85" customHeight="1" x14ac:dyDescent="0.2">
      <c r="A7" s="1032" t="s">
        <v>314</v>
      </c>
      <c r="B7" s="1032" t="s">
        <v>328</v>
      </c>
      <c r="C7" s="1033">
        <v>2017</v>
      </c>
      <c r="D7" s="1033"/>
      <c r="E7" s="1033">
        <v>2018</v>
      </c>
      <c r="F7" s="1033"/>
      <c r="G7" s="1046">
        <v>2019</v>
      </c>
      <c r="H7" s="1048"/>
      <c r="I7" s="1033" t="s">
        <v>21</v>
      </c>
      <c r="J7" s="1033"/>
      <c r="K7" s="1033"/>
      <c r="L7" s="1033"/>
      <c r="M7" s="1033" t="s">
        <v>275</v>
      </c>
      <c r="N7" s="1033"/>
      <c r="O7" s="1033"/>
      <c r="P7" s="1032" t="s">
        <v>499</v>
      </c>
    </row>
    <row r="8" spans="1:17" ht="24" customHeight="1" x14ac:dyDescent="0.2">
      <c r="A8" s="1032"/>
      <c r="B8" s="1032"/>
      <c r="C8" s="1033" t="s">
        <v>119</v>
      </c>
      <c r="D8" s="1033" t="s">
        <v>80</v>
      </c>
      <c r="E8" s="1033" t="s">
        <v>119</v>
      </c>
      <c r="F8" s="1033" t="s">
        <v>80</v>
      </c>
      <c r="G8" s="1034" t="s">
        <v>119</v>
      </c>
      <c r="H8" s="1033" t="s">
        <v>80</v>
      </c>
      <c r="I8" s="1032" t="s">
        <v>269</v>
      </c>
      <c r="J8" s="1032"/>
      <c r="K8" s="1032" t="s">
        <v>259</v>
      </c>
      <c r="L8" s="1033" t="s">
        <v>80</v>
      </c>
      <c r="M8" s="1033" t="s">
        <v>318</v>
      </c>
      <c r="N8" s="1057" t="s">
        <v>640</v>
      </c>
      <c r="O8" s="1032" t="s">
        <v>641</v>
      </c>
      <c r="P8" s="1032"/>
    </row>
    <row r="9" spans="1:17" ht="18" customHeight="1" x14ac:dyDescent="0.2">
      <c r="A9" s="1032"/>
      <c r="B9" s="1032"/>
      <c r="C9" s="1033"/>
      <c r="D9" s="1033"/>
      <c r="E9" s="1033"/>
      <c r="F9" s="1033"/>
      <c r="G9" s="1035"/>
      <c r="H9" s="1033"/>
      <c r="I9" s="1032" t="s">
        <v>251</v>
      </c>
      <c r="J9" s="1032" t="s">
        <v>264</v>
      </c>
      <c r="K9" s="1032"/>
      <c r="L9" s="1033"/>
      <c r="M9" s="1033"/>
      <c r="N9" s="1081"/>
      <c r="O9" s="1032"/>
      <c r="P9" s="1032"/>
    </row>
    <row r="10" spans="1:17" ht="57.75" customHeight="1" x14ac:dyDescent="0.2">
      <c r="A10" s="1032"/>
      <c r="B10" s="1032"/>
      <c r="C10" s="1033"/>
      <c r="D10" s="1033"/>
      <c r="E10" s="1033"/>
      <c r="F10" s="1033"/>
      <c r="G10" s="1036"/>
      <c r="H10" s="1033"/>
      <c r="I10" s="1032"/>
      <c r="J10" s="1032"/>
      <c r="K10" s="1032"/>
      <c r="L10" s="1033"/>
      <c r="M10" s="1033"/>
      <c r="N10" s="1058"/>
      <c r="O10" s="1032"/>
      <c r="P10" s="1032"/>
    </row>
    <row r="11" spans="1:17" ht="194.45" customHeight="1" x14ac:dyDescent="0.2">
      <c r="A11" s="527" t="s">
        <v>534</v>
      </c>
      <c r="B11" s="485">
        <v>24010000</v>
      </c>
      <c r="C11" s="526">
        <v>65953.7</v>
      </c>
      <c r="D11" s="518">
        <v>80.215737213635535</v>
      </c>
      <c r="E11" s="517">
        <v>78074.2</v>
      </c>
      <c r="F11" s="518">
        <f>+E11/C11*100</f>
        <v>118.37728588388521</v>
      </c>
      <c r="G11" s="647">
        <v>43545</v>
      </c>
      <c r="H11" s="518">
        <f>+G11/E11*100</f>
        <v>55.773866398887215</v>
      </c>
      <c r="I11" s="517">
        <v>121550.6</v>
      </c>
      <c r="J11" s="517">
        <v>125972.3</v>
      </c>
      <c r="K11" s="518">
        <f>+I11/J11*100</f>
        <v>96.489942630244911</v>
      </c>
      <c r="L11" s="518">
        <f>+J11/E11*100</f>
        <v>161.34945987278769</v>
      </c>
      <c r="M11" s="517">
        <v>273214</v>
      </c>
      <c r="N11" s="517">
        <v>26977.199999999997</v>
      </c>
      <c r="O11" s="517">
        <v>125972.3</v>
      </c>
      <c r="P11" s="516">
        <f>ROUND(O11*100/100,0)</f>
        <v>125972</v>
      </c>
    </row>
    <row r="12" spans="1:17" ht="17.25" customHeight="1" x14ac:dyDescent="0.35">
      <c r="A12" s="528"/>
      <c r="B12" s="521"/>
      <c r="C12" s="521"/>
      <c r="D12" s="521"/>
      <c r="E12" s="521"/>
      <c r="F12" s="521"/>
      <c r="G12" s="521"/>
      <c r="H12" s="521"/>
      <c r="I12" s="522"/>
      <c r="J12" s="522"/>
      <c r="K12" s="523"/>
      <c r="L12" s="520"/>
      <c r="M12" s="522"/>
      <c r="N12" s="522"/>
      <c r="O12" s="520"/>
      <c r="P12" s="529"/>
      <c r="Q12" s="407"/>
    </row>
    <row r="13" spans="1:17" ht="17.25" customHeight="1" x14ac:dyDescent="0.35">
      <c r="A13" s="1079"/>
      <c r="B13" s="1079"/>
      <c r="C13" s="1079"/>
      <c r="D13" s="1079"/>
      <c r="E13" s="1079"/>
      <c r="F13" s="1079"/>
      <c r="G13" s="1079"/>
      <c r="H13" s="1079"/>
      <c r="I13" s="1079"/>
      <c r="J13" s="1079"/>
      <c r="K13" s="1079"/>
      <c r="L13" s="1079"/>
      <c r="M13" s="1079"/>
      <c r="N13" s="1079"/>
      <c r="O13" s="1079"/>
      <c r="P13" s="1079"/>
      <c r="Q13" s="407"/>
    </row>
    <row r="14" spans="1:17" ht="179.65" customHeight="1" x14ac:dyDescent="0.2">
      <c r="A14" s="527" t="s">
        <v>271</v>
      </c>
      <c r="B14" s="485">
        <v>24030000</v>
      </c>
      <c r="C14" s="517">
        <v>31920.1</v>
      </c>
      <c r="D14" s="518">
        <v>123.2479120896093</v>
      </c>
      <c r="E14" s="517">
        <v>47982.400000000001</v>
      </c>
      <c r="F14" s="518">
        <f>+E14/C14*100</f>
        <v>150.32033107665703</v>
      </c>
      <c r="G14" s="647">
        <v>31896</v>
      </c>
      <c r="H14" s="518">
        <f>+G14/E14*100</f>
        <v>66.474373937110272</v>
      </c>
      <c r="I14" s="517">
        <v>21608.5</v>
      </c>
      <c r="J14" s="517">
        <v>46788.5</v>
      </c>
      <c r="K14" s="518">
        <f>+I14/J14*100</f>
        <v>46.183357021490323</v>
      </c>
      <c r="L14" s="518">
        <f>+J14/E14*100</f>
        <v>97.511795991863679</v>
      </c>
      <c r="M14" s="517">
        <v>30517</v>
      </c>
      <c r="N14" s="517">
        <v>52133.4</v>
      </c>
      <c r="O14" s="517">
        <v>64367.479483396535</v>
      </c>
      <c r="P14" s="516">
        <v>75253.37965436012</v>
      </c>
    </row>
    <row r="15" spans="1:17" ht="17.25" customHeight="1" x14ac:dyDescent="0.35">
      <c r="A15" s="528"/>
      <c r="B15" s="521"/>
      <c r="C15" s="521"/>
      <c r="D15" s="521"/>
      <c r="E15" s="521"/>
      <c r="F15" s="521"/>
      <c r="G15" s="521"/>
      <c r="H15" s="521"/>
      <c r="I15" s="522"/>
      <c r="J15" s="522"/>
      <c r="K15" s="523"/>
      <c r="L15" s="520"/>
      <c r="M15" s="522"/>
      <c r="N15" s="524"/>
      <c r="O15" s="521"/>
      <c r="P15" s="529"/>
    </row>
    <row r="16" spans="1:17" s="350" customFormat="1" ht="17.25" customHeight="1" x14ac:dyDescent="0.35">
      <c r="A16" s="1080"/>
      <c r="B16" s="1080"/>
      <c r="C16" s="1080"/>
      <c r="D16" s="1080"/>
      <c r="E16" s="1080"/>
      <c r="F16" s="1080"/>
      <c r="G16" s="1080"/>
      <c r="H16" s="1080"/>
      <c r="I16" s="1080"/>
      <c r="J16" s="1080"/>
      <c r="K16" s="1080"/>
      <c r="L16" s="1080"/>
      <c r="M16" s="1080"/>
      <c r="N16" s="1080"/>
      <c r="O16" s="1080"/>
      <c r="P16" s="1080"/>
    </row>
    <row r="17" spans="1:79" s="363" customFormat="1" ht="40.700000000000003" customHeight="1" x14ac:dyDescent="0.4">
      <c r="A17" s="527" t="s">
        <v>272</v>
      </c>
      <c r="B17" s="485">
        <v>24060300</v>
      </c>
      <c r="C17" s="427">
        <v>1734675.5</v>
      </c>
      <c r="D17" s="518">
        <v>73.402575418646435</v>
      </c>
      <c r="E17" s="517">
        <v>2322350.5</v>
      </c>
      <c r="F17" s="518">
        <f>+E17/C17*100</f>
        <v>133.87809420263329</v>
      </c>
      <c r="G17" s="647">
        <v>2825781.1</v>
      </c>
      <c r="H17" s="518">
        <f>+G17/E17*100</f>
        <v>121.67763220926385</v>
      </c>
      <c r="I17" s="517">
        <v>679100.7</v>
      </c>
      <c r="J17" s="517">
        <v>2598832.1</v>
      </c>
      <c r="K17" s="518">
        <f>+I17/J17*100</f>
        <v>26.130995534494129</v>
      </c>
      <c r="L17" s="518">
        <f>+J17/E17*100</f>
        <v>111.90524858327802</v>
      </c>
      <c r="M17" s="517">
        <v>1590680</v>
      </c>
      <c r="N17" s="517">
        <v>822295.5</v>
      </c>
      <c r="O17" s="517">
        <v>2776153.7917266642</v>
      </c>
      <c r="P17" s="516">
        <v>2965574.3729340322</v>
      </c>
      <c r="Q17" s="375"/>
      <c r="CA17" s="363">
        <v>210000</v>
      </c>
    </row>
    <row r="18" spans="1:79" ht="8.25" customHeight="1" x14ac:dyDescent="0.35">
      <c r="A18" s="519"/>
      <c r="B18" s="521"/>
      <c r="C18" s="521"/>
      <c r="D18" s="521"/>
      <c r="E18" s="521"/>
      <c r="F18" s="521"/>
      <c r="G18" s="521"/>
      <c r="H18" s="521"/>
      <c r="I18" s="522"/>
      <c r="J18" s="522"/>
      <c r="K18" s="523"/>
      <c r="L18" s="520"/>
      <c r="M18" s="522"/>
      <c r="N18" s="524"/>
      <c r="O18" s="521"/>
      <c r="P18" s="357"/>
    </row>
    <row r="19" spans="1:79" x14ac:dyDescent="0.2">
      <c r="P19" s="372"/>
    </row>
    <row r="20" spans="1:79" x14ac:dyDescent="0.2">
      <c r="P20" s="372"/>
    </row>
    <row r="21" spans="1:79" x14ac:dyDescent="0.2">
      <c r="P21" s="373"/>
    </row>
    <row r="22" spans="1:79" x14ac:dyDescent="0.2">
      <c r="P22" s="372"/>
    </row>
  </sheetData>
  <mergeCells count="29">
    <mergeCell ref="A1:P1"/>
    <mergeCell ref="A2:P2"/>
    <mergeCell ref="A3:P3"/>
    <mergeCell ref="A4:P4"/>
    <mergeCell ref="A5:P5"/>
    <mergeCell ref="I7:L7"/>
    <mergeCell ref="M7:O7"/>
    <mergeCell ref="P7:P10"/>
    <mergeCell ref="C8:C10"/>
    <mergeCell ref="D8:D10"/>
    <mergeCell ref="E8:E10"/>
    <mergeCell ref="F8:F10"/>
    <mergeCell ref="G8:G10"/>
    <mergeCell ref="H8:H10"/>
    <mergeCell ref="I8:J8"/>
    <mergeCell ref="C7:D7"/>
    <mergeCell ref="E7:F7"/>
    <mergeCell ref="G7:H7"/>
    <mergeCell ref="A13:P13"/>
    <mergeCell ref="A16:P16"/>
    <mergeCell ref="K8:K10"/>
    <mergeCell ref="L8:L10"/>
    <mergeCell ref="M8:M10"/>
    <mergeCell ref="N8:N10"/>
    <mergeCell ref="O8:O10"/>
    <mergeCell ref="I9:I10"/>
    <mergeCell ref="J9:J10"/>
    <mergeCell ref="A7:A10"/>
    <mergeCell ref="B7:B10"/>
  </mergeCells>
  <printOptions horizontalCentered="1"/>
  <pageMargins left="0.39370078740157483" right="0.19685039370078741" top="0.59055118110236227" bottom="0" header="0.39370078740157483" footer="0.19685039370078741"/>
  <pageSetup paperSize="9" scale="42" orientation="landscape"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E19"/>
  <sheetViews>
    <sheetView view="pageBreakPreview" zoomScale="90" zoomScaleNormal="100" zoomScaleSheetLayoutView="90" workbookViewId="0">
      <selection activeCell="N26" sqref="N26"/>
    </sheetView>
  </sheetViews>
  <sheetFormatPr defaultRowHeight="12.75" x14ac:dyDescent="0.2"/>
  <cols>
    <col min="1" max="1" width="33.85546875" style="347" customWidth="1"/>
    <col min="2" max="2" width="19.28515625" style="400" customWidth="1"/>
    <col min="3" max="5" width="12.7109375" style="123" customWidth="1"/>
    <col min="6" max="6" width="11.28515625" style="123" customWidth="1"/>
    <col min="7" max="7" width="9.7109375" style="123" customWidth="1"/>
    <col min="8" max="8" width="12.5703125" style="123" customWidth="1"/>
    <col min="9" max="9" width="9.7109375" style="123" customWidth="1"/>
    <col min="10" max="10" width="13.28515625" style="123" customWidth="1"/>
    <col min="11" max="11" width="16.42578125" style="123" customWidth="1"/>
    <col min="12" max="12" width="14.140625" style="123" customWidth="1"/>
    <col min="13" max="24" width="9.140625" style="123"/>
    <col min="25" max="25" width="0" style="123" hidden="1" customWidth="1"/>
    <col min="26" max="28" width="9.140625" style="123"/>
    <col min="29" max="29" width="0" style="123" hidden="1" customWidth="1"/>
    <col min="30" max="30" width="9.140625" style="123"/>
    <col min="31" max="31" width="0" style="123" hidden="1" customWidth="1"/>
    <col min="32" max="253" width="9.140625" style="123"/>
    <col min="254" max="254" width="29.85546875" style="123" customWidth="1"/>
    <col min="255" max="255" width="14" style="123" bestFit="1" customWidth="1"/>
    <col min="256" max="256" width="0" style="123" hidden="1" customWidth="1"/>
    <col min="257" max="261" width="11.28515625" style="123" customWidth="1"/>
    <col min="262" max="262" width="9.7109375" style="123" customWidth="1"/>
    <col min="263" max="263" width="7.7109375" style="123" customWidth="1"/>
    <col min="264" max="264" width="8.5703125" style="123" customWidth="1"/>
    <col min="265" max="265" width="9.7109375" style="123" customWidth="1"/>
    <col min="266" max="266" width="7.5703125" style="123" customWidth="1"/>
    <col min="267" max="267" width="11.140625" style="123" customWidth="1"/>
    <col min="268" max="268" width="12.42578125" style="123" customWidth="1"/>
    <col min="269" max="280" width="9.140625" style="123"/>
    <col min="281" max="281" width="0" style="123" hidden="1" customWidth="1"/>
    <col min="282" max="284" width="9.140625" style="123"/>
    <col min="285" max="285" width="0" style="123" hidden="1" customWidth="1"/>
    <col min="286" max="286" width="9.140625" style="123"/>
    <col min="287" max="287" width="0" style="123" hidden="1" customWidth="1"/>
    <col min="288" max="509" width="9.140625" style="123"/>
    <col min="510" max="510" width="29.85546875" style="123" customWidth="1"/>
    <col min="511" max="511" width="14" style="123" bestFit="1" customWidth="1"/>
    <col min="512" max="512" width="0" style="123" hidden="1" customWidth="1"/>
    <col min="513" max="517" width="11.28515625" style="123" customWidth="1"/>
    <col min="518" max="518" width="9.7109375" style="123" customWidth="1"/>
    <col min="519" max="519" width="7.7109375" style="123" customWidth="1"/>
    <col min="520" max="520" width="8.5703125" style="123" customWidth="1"/>
    <col min="521" max="521" width="9.7109375" style="123" customWidth="1"/>
    <col min="522" max="522" width="7.5703125" style="123" customWidth="1"/>
    <col min="523" max="523" width="11.140625" style="123" customWidth="1"/>
    <col min="524" max="524" width="12.42578125" style="123" customWidth="1"/>
    <col min="525" max="536" width="9.140625" style="123"/>
    <col min="537" max="537" width="0" style="123" hidden="1" customWidth="1"/>
    <col min="538" max="540" width="9.140625" style="123"/>
    <col min="541" max="541" width="0" style="123" hidden="1" customWidth="1"/>
    <col min="542" max="542" width="9.140625" style="123"/>
    <col min="543" max="543" width="0" style="123" hidden="1" customWidth="1"/>
    <col min="544" max="765" width="9.140625" style="123"/>
    <col min="766" max="766" width="29.85546875" style="123" customWidth="1"/>
    <col min="767" max="767" width="14" style="123" bestFit="1" customWidth="1"/>
    <col min="768" max="768" width="0" style="123" hidden="1" customWidth="1"/>
    <col min="769" max="773" width="11.28515625" style="123" customWidth="1"/>
    <col min="774" max="774" width="9.7109375" style="123" customWidth="1"/>
    <col min="775" max="775" width="7.7109375" style="123" customWidth="1"/>
    <col min="776" max="776" width="8.5703125" style="123" customWidth="1"/>
    <col min="777" max="777" width="9.7109375" style="123" customWidth="1"/>
    <col min="778" max="778" width="7.5703125" style="123" customWidth="1"/>
    <col min="779" max="779" width="11.140625" style="123" customWidth="1"/>
    <col min="780" max="780" width="12.42578125" style="123" customWidth="1"/>
    <col min="781" max="792" width="9.140625" style="123"/>
    <col min="793" max="793" width="0" style="123" hidden="1" customWidth="1"/>
    <col min="794" max="796" width="9.140625" style="123"/>
    <col min="797" max="797" width="0" style="123" hidden="1" customWidth="1"/>
    <col min="798" max="798" width="9.140625" style="123"/>
    <col min="799" max="799" width="0" style="123" hidden="1" customWidth="1"/>
    <col min="800" max="1021" width="9.140625" style="123"/>
    <col min="1022" max="1022" width="29.85546875" style="123" customWidth="1"/>
    <col min="1023" max="1023" width="14" style="123" bestFit="1" customWidth="1"/>
    <col min="1024" max="1024" width="0" style="123" hidden="1" customWidth="1"/>
    <col min="1025" max="1029" width="11.28515625" style="123" customWidth="1"/>
    <col min="1030" max="1030" width="9.7109375" style="123" customWidth="1"/>
    <col min="1031" max="1031" width="7.7109375" style="123" customWidth="1"/>
    <col min="1032" max="1032" width="8.5703125" style="123" customWidth="1"/>
    <col min="1033" max="1033" width="9.7109375" style="123" customWidth="1"/>
    <col min="1034" max="1034" width="7.5703125" style="123" customWidth="1"/>
    <col min="1035" max="1035" width="11.140625" style="123" customWidth="1"/>
    <col min="1036" max="1036" width="12.42578125" style="123" customWidth="1"/>
    <col min="1037" max="1048" width="9.140625" style="123"/>
    <col min="1049" max="1049" width="0" style="123" hidden="1" customWidth="1"/>
    <col min="1050" max="1052" width="9.140625" style="123"/>
    <col min="1053" max="1053" width="0" style="123" hidden="1" customWidth="1"/>
    <col min="1054" max="1054" width="9.140625" style="123"/>
    <col min="1055" max="1055" width="0" style="123" hidden="1" customWidth="1"/>
    <col min="1056" max="1277" width="9.140625" style="123"/>
    <col min="1278" max="1278" width="29.85546875" style="123" customWidth="1"/>
    <col min="1279" max="1279" width="14" style="123" bestFit="1" customWidth="1"/>
    <col min="1280" max="1280" width="0" style="123" hidden="1" customWidth="1"/>
    <col min="1281" max="1285" width="11.28515625" style="123" customWidth="1"/>
    <col min="1286" max="1286" width="9.7109375" style="123" customWidth="1"/>
    <col min="1287" max="1287" width="7.7109375" style="123" customWidth="1"/>
    <col min="1288" max="1288" width="8.5703125" style="123" customWidth="1"/>
    <col min="1289" max="1289" width="9.7109375" style="123" customWidth="1"/>
    <col min="1290" max="1290" width="7.5703125" style="123" customWidth="1"/>
    <col min="1291" max="1291" width="11.140625" style="123" customWidth="1"/>
    <col min="1292" max="1292" width="12.42578125" style="123" customWidth="1"/>
    <col min="1293" max="1304" width="9.140625" style="123"/>
    <col min="1305" max="1305" width="0" style="123" hidden="1" customWidth="1"/>
    <col min="1306" max="1308" width="9.140625" style="123"/>
    <col min="1309" max="1309" width="0" style="123" hidden="1" customWidth="1"/>
    <col min="1310" max="1310" width="9.140625" style="123"/>
    <col min="1311" max="1311" width="0" style="123" hidden="1" customWidth="1"/>
    <col min="1312" max="1533" width="9.140625" style="123"/>
    <col min="1534" max="1534" width="29.85546875" style="123" customWidth="1"/>
    <col min="1535" max="1535" width="14" style="123" bestFit="1" customWidth="1"/>
    <col min="1536" max="1536" width="0" style="123" hidden="1" customWidth="1"/>
    <col min="1537" max="1541" width="11.28515625" style="123" customWidth="1"/>
    <col min="1542" max="1542" width="9.7109375" style="123" customWidth="1"/>
    <col min="1543" max="1543" width="7.7109375" style="123" customWidth="1"/>
    <col min="1544" max="1544" width="8.5703125" style="123" customWidth="1"/>
    <col min="1545" max="1545" width="9.7109375" style="123" customWidth="1"/>
    <col min="1546" max="1546" width="7.5703125" style="123" customWidth="1"/>
    <col min="1547" max="1547" width="11.140625" style="123" customWidth="1"/>
    <col min="1548" max="1548" width="12.42578125" style="123" customWidth="1"/>
    <col min="1549" max="1560" width="9.140625" style="123"/>
    <col min="1561" max="1561" width="0" style="123" hidden="1" customWidth="1"/>
    <col min="1562" max="1564" width="9.140625" style="123"/>
    <col min="1565" max="1565" width="0" style="123" hidden="1" customWidth="1"/>
    <col min="1566" max="1566" width="9.140625" style="123"/>
    <col min="1567" max="1567" width="0" style="123" hidden="1" customWidth="1"/>
    <col min="1568" max="1789" width="9.140625" style="123"/>
    <col min="1790" max="1790" width="29.85546875" style="123" customWidth="1"/>
    <col min="1791" max="1791" width="14" style="123" bestFit="1" customWidth="1"/>
    <col min="1792" max="1792" width="0" style="123" hidden="1" customWidth="1"/>
    <col min="1793" max="1797" width="11.28515625" style="123" customWidth="1"/>
    <col min="1798" max="1798" width="9.7109375" style="123" customWidth="1"/>
    <col min="1799" max="1799" width="7.7109375" style="123" customWidth="1"/>
    <col min="1800" max="1800" width="8.5703125" style="123" customWidth="1"/>
    <col min="1801" max="1801" width="9.7109375" style="123" customWidth="1"/>
    <col min="1802" max="1802" width="7.5703125" style="123" customWidth="1"/>
    <col min="1803" max="1803" width="11.140625" style="123" customWidth="1"/>
    <col min="1804" max="1804" width="12.42578125" style="123" customWidth="1"/>
    <col min="1805" max="1816" width="9.140625" style="123"/>
    <col min="1817" max="1817" width="0" style="123" hidden="1" customWidth="1"/>
    <col min="1818" max="1820" width="9.140625" style="123"/>
    <col min="1821" max="1821" width="0" style="123" hidden="1" customWidth="1"/>
    <col min="1822" max="1822" width="9.140625" style="123"/>
    <col min="1823" max="1823" width="0" style="123" hidden="1" customWidth="1"/>
    <col min="1824" max="2045" width="9.140625" style="123"/>
    <col min="2046" max="2046" width="29.85546875" style="123" customWidth="1"/>
    <col min="2047" max="2047" width="14" style="123" bestFit="1" customWidth="1"/>
    <col min="2048" max="2048" width="0" style="123" hidden="1" customWidth="1"/>
    <col min="2049" max="2053" width="11.28515625" style="123" customWidth="1"/>
    <col min="2054" max="2054" width="9.7109375" style="123" customWidth="1"/>
    <col min="2055" max="2055" width="7.7109375" style="123" customWidth="1"/>
    <col min="2056" max="2056" width="8.5703125" style="123" customWidth="1"/>
    <col min="2057" max="2057" width="9.7109375" style="123" customWidth="1"/>
    <col min="2058" max="2058" width="7.5703125" style="123" customWidth="1"/>
    <col min="2059" max="2059" width="11.140625" style="123" customWidth="1"/>
    <col min="2060" max="2060" width="12.42578125" style="123" customWidth="1"/>
    <col min="2061" max="2072" width="9.140625" style="123"/>
    <col min="2073" max="2073" width="0" style="123" hidden="1" customWidth="1"/>
    <col min="2074" max="2076" width="9.140625" style="123"/>
    <col min="2077" max="2077" width="0" style="123" hidden="1" customWidth="1"/>
    <col min="2078" max="2078" width="9.140625" style="123"/>
    <col min="2079" max="2079" width="0" style="123" hidden="1" customWidth="1"/>
    <col min="2080" max="2301" width="9.140625" style="123"/>
    <col min="2302" max="2302" width="29.85546875" style="123" customWidth="1"/>
    <col min="2303" max="2303" width="14" style="123" bestFit="1" customWidth="1"/>
    <col min="2304" max="2304" width="0" style="123" hidden="1" customWidth="1"/>
    <col min="2305" max="2309" width="11.28515625" style="123" customWidth="1"/>
    <col min="2310" max="2310" width="9.7109375" style="123" customWidth="1"/>
    <col min="2311" max="2311" width="7.7109375" style="123" customWidth="1"/>
    <col min="2312" max="2312" width="8.5703125" style="123" customWidth="1"/>
    <col min="2313" max="2313" width="9.7109375" style="123" customWidth="1"/>
    <col min="2314" max="2314" width="7.5703125" style="123" customWidth="1"/>
    <col min="2315" max="2315" width="11.140625" style="123" customWidth="1"/>
    <col min="2316" max="2316" width="12.42578125" style="123" customWidth="1"/>
    <col min="2317" max="2328" width="9.140625" style="123"/>
    <col min="2329" max="2329" width="0" style="123" hidden="1" customWidth="1"/>
    <col min="2330" max="2332" width="9.140625" style="123"/>
    <col min="2333" max="2333" width="0" style="123" hidden="1" customWidth="1"/>
    <col min="2334" max="2334" width="9.140625" style="123"/>
    <col min="2335" max="2335" width="0" style="123" hidden="1" customWidth="1"/>
    <col min="2336" max="2557" width="9.140625" style="123"/>
    <col min="2558" max="2558" width="29.85546875" style="123" customWidth="1"/>
    <col min="2559" max="2559" width="14" style="123" bestFit="1" customWidth="1"/>
    <col min="2560" max="2560" width="0" style="123" hidden="1" customWidth="1"/>
    <col min="2561" max="2565" width="11.28515625" style="123" customWidth="1"/>
    <col min="2566" max="2566" width="9.7109375" style="123" customWidth="1"/>
    <col min="2567" max="2567" width="7.7109375" style="123" customWidth="1"/>
    <col min="2568" max="2568" width="8.5703125" style="123" customWidth="1"/>
    <col min="2569" max="2569" width="9.7109375" style="123" customWidth="1"/>
    <col min="2570" max="2570" width="7.5703125" style="123" customWidth="1"/>
    <col min="2571" max="2571" width="11.140625" style="123" customWidth="1"/>
    <col min="2572" max="2572" width="12.42578125" style="123" customWidth="1"/>
    <col min="2573" max="2584" width="9.140625" style="123"/>
    <col min="2585" max="2585" width="0" style="123" hidden="1" customWidth="1"/>
    <col min="2586" max="2588" width="9.140625" style="123"/>
    <col min="2589" max="2589" width="0" style="123" hidden="1" customWidth="1"/>
    <col min="2590" max="2590" width="9.140625" style="123"/>
    <col min="2591" max="2591" width="0" style="123" hidden="1" customWidth="1"/>
    <col min="2592" max="2813" width="9.140625" style="123"/>
    <col min="2814" max="2814" width="29.85546875" style="123" customWidth="1"/>
    <col min="2815" max="2815" width="14" style="123" bestFit="1" customWidth="1"/>
    <col min="2816" max="2816" width="0" style="123" hidden="1" customWidth="1"/>
    <col min="2817" max="2821" width="11.28515625" style="123" customWidth="1"/>
    <col min="2822" max="2822" width="9.7109375" style="123" customWidth="1"/>
    <col min="2823" max="2823" width="7.7109375" style="123" customWidth="1"/>
    <col min="2824" max="2824" width="8.5703125" style="123" customWidth="1"/>
    <col min="2825" max="2825" width="9.7109375" style="123" customWidth="1"/>
    <col min="2826" max="2826" width="7.5703125" style="123" customWidth="1"/>
    <col min="2827" max="2827" width="11.140625" style="123" customWidth="1"/>
    <col min="2828" max="2828" width="12.42578125" style="123" customWidth="1"/>
    <col min="2829" max="2840" width="9.140625" style="123"/>
    <col min="2841" max="2841" width="0" style="123" hidden="1" customWidth="1"/>
    <col min="2842" max="2844" width="9.140625" style="123"/>
    <col min="2845" max="2845" width="0" style="123" hidden="1" customWidth="1"/>
    <col min="2846" max="2846" width="9.140625" style="123"/>
    <col min="2847" max="2847" width="0" style="123" hidden="1" customWidth="1"/>
    <col min="2848" max="3069" width="9.140625" style="123"/>
    <col min="3070" max="3070" width="29.85546875" style="123" customWidth="1"/>
    <col min="3071" max="3071" width="14" style="123" bestFit="1" customWidth="1"/>
    <col min="3072" max="3072" width="0" style="123" hidden="1" customWidth="1"/>
    <col min="3073" max="3077" width="11.28515625" style="123" customWidth="1"/>
    <col min="3078" max="3078" width="9.7109375" style="123" customWidth="1"/>
    <col min="3079" max="3079" width="7.7109375" style="123" customWidth="1"/>
    <col min="3080" max="3080" width="8.5703125" style="123" customWidth="1"/>
    <col min="3081" max="3081" width="9.7109375" style="123" customWidth="1"/>
    <col min="3082" max="3082" width="7.5703125" style="123" customWidth="1"/>
    <col min="3083" max="3083" width="11.140625" style="123" customWidth="1"/>
    <col min="3084" max="3084" width="12.42578125" style="123" customWidth="1"/>
    <col min="3085" max="3096" width="9.140625" style="123"/>
    <col min="3097" max="3097" width="0" style="123" hidden="1" customWidth="1"/>
    <col min="3098" max="3100" width="9.140625" style="123"/>
    <col min="3101" max="3101" width="0" style="123" hidden="1" customWidth="1"/>
    <col min="3102" max="3102" width="9.140625" style="123"/>
    <col min="3103" max="3103" width="0" style="123" hidden="1" customWidth="1"/>
    <col min="3104" max="3325" width="9.140625" style="123"/>
    <col min="3326" max="3326" width="29.85546875" style="123" customWidth="1"/>
    <col min="3327" max="3327" width="14" style="123" bestFit="1" customWidth="1"/>
    <col min="3328" max="3328" width="0" style="123" hidden="1" customWidth="1"/>
    <col min="3329" max="3333" width="11.28515625" style="123" customWidth="1"/>
    <col min="3334" max="3334" width="9.7109375" style="123" customWidth="1"/>
    <col min="3335" max="3335" width="7.7109375" style="123" customWidth="1"/>
    <col min="3336" max="3336" width="8.5703125" style="123" customWidth="1"/>
    <col min="3337" max="3337" width="9.7109375" style="123" customWidth="1"/>
    <col min="3338" max="3338" width="7.5703125" style="123" customWidth="1"/>
    <col min="3339" max="3339" width="11.140625" style="123" customWidth="1"/>
    <col min="3340" max="3340" width="12.42578125" style="123" customWidth="1"/>
    <col min="3341" max="3352" width="9.140625" style="123"/>
    <col min="3353" max="3353" width="0" style="123" hidden="1" customWidth="1"/>
    <col min="3354" max="3356" width="9.140625" style="123"/>
    <col min="3357" max="3357" width="0" style="123" hidden="1" customWidth="1"/>
    <col min="3358" max="3358" width="9.140625" style="123"/>
    <col min="3359" max="3359" width="0" style="123" hidden="1" customWidth="1"/>
    <col min="3360" max="3581" width="9.140625" style="123"/>
    <col min="3582" max="3582" width="29.85546875" style="123" customWidth="1"/>
    <col min="3583" max="3583" width="14" style="123" bestFit="1" customWidth="1"/>
    <col min="3584" max="3584" width="0" style="123" hidden="1" customWidth="1"/>
    <col min="3585" max="3589" width="11.28515625" style="123" customWidth="1"/>
    <col min="3590" max="3590" width="9.7109375" style="123" customWidth="1"/>
    <col min="3591" max="3591" width="7.7109375" style="123" customWidth="1"/>
    <col min="3592" max="3592" width="8.5703125" style="123" customWidth="1"/>
    <col min="3593" max="3593" width="9.7109375" style="123" customWidth="1"/>
    <col min="3594" max="3594" width="7.5703125" style="123" customWidth="1"/>
    <col min="3595" max="3595" width="11.140625" style="123" customWidth="1"/>
    <col min="3596" max="3596" width="12.42578125" style="123" customWidth="1"/>
    <col min="3597" max="3608" width="9.140625" style="123"/>
    <col min="3609" max="3609" width="0" style="123" hidden="1" customWidth="1"/>
    <col min="3610" max="3612" width="9.140625" style="123"/>
    <col min="3613" max="3613" width="0" style="123" hidden="1" customWidth="1"/>
    <col min="3614" max="3614" width="9.140625" style="123"/>
    <col min="3615" max="3615" width="0" style="123" hidden="1" customWidth="1"/>
    <col min="3616" max="3837" width="9.140625" style="123"/>
    <col min="3838" max="3838" width="29.85546875" style="123" customWidth="1"/>
    <col min="3839" max="3839" width="14" style="123" bestFit="1" customWidth="1"/>
    <col min="3840" max="3840" width="0" style="123" hidden="1" customWidth="1"/>
    <col min="3841" max="3845" width="11.28515625" style="123" customWidth="1"/>
    <col min="3846" max="3846" width="9.7109375" style="123" customWidth="1"/>
    <col min="3847" max="3847" width="7.7109375" style="123" customWidth="1"/>
    <col min="3848" max="3848" width="8.5703125" style="123" customWidth="1"/>
    <col min="3849" max="3849" width="9.7109375" style="123" customWidth="1"/>
    <col min="3850" max="3850" width="7.5703125" style="123" customWidth="1"/>
    <col min="3851" max="3851" width="11.140625" style="123" customWidth="1"/>
    <col min="3852" max="3852" width="12.42578125" style="123" customWidth="1"/>
    <col min="3853" max="3864" width="9.140625" style="123"/>
    <col min="3865" max="3865" width="0" style="123" hidden="1" customWidth="1"/>
    <col min="3866" max="3868" width="9.140625" style="123"/>
    <col min="3869" max="3869" width="0" style="123" hidden="1" customWidth="1"/>
    <col min="3870" max="3870" width="9.140625" style="123"/>
    <col min="3871" max="3871" width="0" style="123" hidden="1" customWidth="1"/>
    <col min="3872" max="4093" width="9.140625" style="123"/>
    <col min="4094" max="4094" width="29.85546875" style="123" customWidth="1"/>
    <col min="4095" max="4095" width="14" style="123" bestFit="1" customWidth="1"/>
    <col min="4096" max="4096" width="0" style="123" hidden="1" customWidth="1"/>
    <col min="4097" max="4101" width="11.28515625" style="123" customWidth="1"/>
    <col min="4102" max="4102" width="9.7109375" style="123" customWidth="1"/>
    <col min="4103" max="4103" width="7.7109375" style="123" customWidth="1"/>
    <col min="4104" max="4104" width="8.5703125" style="123" customWidth="1"/>
    <col min="4105" max="4105" width="9.7109375" style="123" customWidth="1"/>
    <col min="4106" max="4106" width="7.5703125" style="123" customWidth="1"/>
    <col min="4107" max="4107" width="11.140625" style="123" customWidth="1"/>
    <col min="4108" max="4108" width="12.42578125" style="123" customWidth="1"/>
    <col min="4109" max="4120" width="9.140625" style="123"/>
    <col min="4121" max="4121" width="0" style="123" hidden="1" customWidth="1"/>
    <col min="4122" max="4124" width="9.140625" style="123"/>
    <col min="4125" max="4125" width="0" style="123" hidden="1" customWidth="1"/>
    <col min="4126" max="4126" width="9.140625" style="123"/>
    <col min="4127" max="4127" width="0" style="123" hidden="1" customWidth="1"/>
    <col min="4128" max="4349" width="9.140625" style="123"/>
    <col min="4350" max="4350" width="29.85546875" style="123" customWidth="1"/>
    <col min="4351" max="4351" width="14" style="123" bestFit="1" customWidth="1"/>
    <col min="4352" max="4352" width="0" style="123" hidden="1" customWidth="1"/>
    <col min="4353" max="4357" width="11.28515625" style="123" customWidth="1"/>
    <col min="4358" max="4358" width="9.7109375" style="123" customWidth="1"/>
    <col min="4359" max="4359" width="7.7109375" style="123" customWidth="1"/>
    <col min="4360" max="4360" width="8.5703125" style="123" customWidth="1"/>
    <col min="4361" max="4361" width="9.7109375" style="123" customWidth="1"/>
    <col min="4362" max="4362" width="7.5703125" style="123" customWidth="1"/>
    <col min="4363" max="4363" width="11.140625" style="123" customWidth="1"/>
    <col min="4364" max="4364" width="12.42578125" style="123" customWidth="1"/>
    <col min="4365" max="4376" width="9.140625" style="123"/>
    <col min="4377" max="4377" width="0" style="123" hidden="1" customWidth="1"/>
    <col min="4378" max="4380" width="9.140625" style="123"/>
    <col min="4381" max="4381" width="0" style="123" hidden="1" customWidth="1"/>
    <col min="4382" max="4382" width="9.140625" style="123"/>
    <col min="4383" max="4383" width="0" style="123" hidden="1" customWidth="1"/>
    <col min="4384" max="4605" width="9.140625" style="123"/>
    <col min="4606" max="4606" width="29.85546875" style="123" customWidth="1"/>
    <col min="4607" max="4607" width="14" style="123" bestFit="1" customWidth="1"/>
    <col min="4608" max="4608" width="0" style="123" hidden="1" customWidth="1"/>
    <col min="4609" max="4613" width="11.28515625" style="123" customWidth="1"/>
    <col min="4614" max="4614" width="9.7109375" style="123" customWidth="1"/>
    <col min="4615" max="4615" width="7.7109375" style="123" customWidth="1"/>
    <col min="4616" max="4616" width="8.5703125" style="123" customWidth="1"/>
    <col min="4617" max="4617" width="9.7109375" style="123" customWidth="1"/>
    <col min="4618" max="4618" width="7.5703125" style="123" customWidth="1"/>
    <col min="4619" max="4619" width="11.140625" style="123" customWidth="1"/>
    <col min="4620" max="4620" width="12.42578125" style="123" customWidth="1"/>
    <col min="4621" max="4632" width="9.140625" style="123"/>
    <col min="4633" max="4633" width="0" style="123" hidden="1" customWidth="1"/>
    <col min="4634" max="4636" width="9.140625" style="123"/>
    <col min="4637" max="4637" width="0" style="123" hidden="1" customWidth="1"/>
    <col min="4638" max="4638" width="9.140625" style="123"/>
    <col min="4639" max="4639" width="0" style="123" hidden="1" customWidth="1"/>
    <col min="4640" max="4861" width="9.140625" style="123"/>
    <col min="4862" max="4862" width="29.85546875" style="123" customWidth="1"/>
    <col min="4863" max="4863" width="14" style="123" bestFit="1" customWidth="1"/>
    <col min="4864" max="4864" width="0" style="123" hidden="1" customWidth="1"/>
    <col min="4865" max="4869" width="11.28515625" style="123" customWidth="1"/>
    <col min="4870" max="4870" width="9.7109375" style="123" customWidth="1"/>
    <col min="4871" max="4871" width="7.7109375" style="123" customWidth="1"/>
    <col min="4872" max="4872" width="8.5703125" style="123" customWidth="1"/>
    <col min="4873" max="4873" width="9.7109375" style="123" customWidth="1"/>
    <col min="4874" max="4874" width="7.5703125" style="123" customWidth="1"/>
    <col min="4875" max="4875" width="11.140625" style="123" customWidth="1"/>
    <col min="4876" max="4876" width="12.42578125" style="123" customWidth="1"/>
    <col min="4877" max="4888" width="9.140625" style="123"/>
    <col min="4889" max="4889" width="0" style="123" hidden="1" customWidth="1"/>
    <col min="4890" max="4892" width="9.140625" style="123"/>
    <col min="4893" max="4893" width="0" style="123" hidden="1" customWidth="1"/>
    <col min="4894" max="4894" width="9.140625" style="123"/>
    <col min="4895" max="4895" width="0" style="123" hidden="1" customWidth="1"/>
    <col min="4896" max="5117" width="9.140625" style="123"/>
    <col min="5118" max="5118" width="29.85546875" style="123" customWidth="1"/>
    <col min="5119" max="5119" width="14" style="123" bestFit="1" customWidth="1"/>
    <col min="5120" max="5120" width="0" style="123" hidden="1" customWidth="1"/>
    <col min="5121" max="5125" width="11.28515625" style="123" customWidth="1"/>
    <col min="5126" max="5126" width="9.7109375" style="123" customWidth="1"/>
    <col min="5127" max="5127" width="7.7109375" style="123" customWidth="1"/>
    <col min="5128" max="5128" width="8.5703125" style="123" customWidth="1"/>
    <col min="5129" max="5129" width="9.7109375" style="123" customWidth="1"/>
    <col min="5130" max="5130" width="7.5703125" style="123" customWidth="1"/>
    <col min="5131" max="5131" width="11.140625" style="123" customWidth="1"/>
    <col min="5132" max="5132" width="12.42578125" style="123" customWidth="1"/>
    <col min="5133" max="5144" width="9.140625" style="123"/>
    <col min="5145" max="5145" width="0" style="123" hidden="1" customWidth="1"/>
    <col min="5146" max="5148" width="9.140625" style="123"/>
    <col min="5149" max="5149" width="0" style="123" hidden="1" customWidth="1"/>
    <col min="5150" max="5150" width="9.140625" style="123"/>
    <col min="5151" max="5151" width="0" style="123" hidden="1" customWidth="1"/>
    <col min="5152" max="5373" width="9.140625" style="123"/>
    <col min="5374" max="5374" width="29.85546875" style="123" customWidth="1"/>
    <col min="5375" max="5375" width="14" style="123" bestFit="1" customWidth="1"/>
    <col min="5376" max="5376" width="0" style="123" hidden="1" customWidth="1"/>
    <col min="5377" max="5381" width="11.28515625" style="123" customWidth="1"/>
    <col min="5382" max="5382" width="9.7109375" style="123" customWidth="1"/>
    <col min="5383" max="5383" width="7.7109375" style="123" customWidth="1"/>
    <col min="5384" max="5384" width="8.5703125" style="123" customWidth="1"/>
    <col min="5385" max="5385" width="9.7109375" style="123" customWidth="1"/>
    <col min="5386" max="5386" width="7.5703125" style="123" customWidth="1"/>
    <col min="5387" max="5387" width="11.140625" style="123" customWidth="1"/>
    <col min="5388" max="5388" width="12.42578125" style="123" customWidth="1"/>
    <col min="5389" max="5400" width="9.140625" style="123"/>
    <col min="5401" max="5401" width="0" style="123" hidden="1" customWidth="1"/>
    <col min="5402" max="5404" width="9.140625" style="123"/>
    <col min="5405" max="5405" width="0" style="123" hidden="1" customWidth="1"/>
    <col min="5406" max="5406" width="9.140625" style="123"/>
    <col min="5407" max="5407" width="0" style="123" hidden="1" customWidth="1"/>
    <col min="5408" max="5629" width="9.140625" style="123"/>
    <col min="5630" max="5630" width="29.85546875" style="123" customWidth="1"/>
    <col min="5631" max="5631" width="14" style="123" bestFit="1" customWidth="1"/>
    <col min="5632" max="5632" width="0" style="123" hidden="1" customWidth="1"/>
    <col min="5633" max="5637" width="11.28515625" style="123" customWidth="1"/>
    <col min="5638" max="5638" width="9.7109375" style="123" customWidth="1"/>
    <col min="5639" max="5639" width="7.7109375" style="123" customWidth="1"/>
    <col min="5640" max="5640" width="8.5703125" style="123" customWidth="1"/>
    <col min="5641" max="5641" width="9.7109375" style="123" customWidth="1"/>
    <col min="5642" max="5642" width="7.5703125" style="123" customWidth="1"/>
    <col min="5643" max="5643" width="11.140625" style="123" customWidth="1"/>
    <col min="5644" max="5644" width="12.42578125" style="123" customWidth="1"/>
    <col min="5645" max="5656" width="9.140625" style="123"/>
    <col min="5657" max="5657" width="0" style="123" hidden="1" customWidth="1"/>
    <col min="5658" max="5660" width="9.140625" style="123"/>
    <col min="5661" max="5661" width="0" style="123" hidden="1" customWidth="1"/>
    <col min="5662" max="5662" width="9.140625" style="123"/>
    <col min="5663" max="5663" width="0" style="123" hidden="1" customWidth="1"/>
    <col min="5664" max="5885" width="9.140625" style="123"/>
    <col min="5886" max="5886" width="29.85546875" style="123" customWidth="1"/>
    <col min="5887" max="5887" width="14" style="123" bestFit="1" customWidth="1"/>
    <col min="5888" max="5888" width="0" style="123" hidden="1" customWidth="1"/>
    <col min="5889" max="5893" width="11.28515625" style="123" customWidth="1"/>
    <col min="5894" max="5894" width="9.7109375" style="123" customWidth="1"/>
    <col min="5895" max="5895" width="7.7109375" style="123" customWidth="1"/>
    <col min="5896" max="5896" width="8.5703125" style="123" customWidth="1"/>
    <col min="5897" max="5897" width="9.7109375" style="123" customWidth="1"/>
    <col min="5898" max="5898" width="7.5703125" style="123" customWidth="1"/>
    <col min="5899" max="5899" width="11.140625" style="123" customWidth="1"/>
    <col min="5900" max="5900" width="12.42578125" style="123" customWidth="1"/>
    <col min="5901" max="5912" width="9.140625" style="123"/>
    <col min="5913" max="5913" width="0" style="123" hidden="1" customWidth="1"/>
    <col min="5914" max="5916" width="9.140625" style="123"/>
    <col min="5917" max="5917" width="0" style="123" hidden="1" customWidth="1"/>
    <col min="5918" max="5918" width="9.140625" style="123"/>
    <col min="5919" max="5919" width="0" style="123" hidden="1" customWidth="1"/>
    <col min="5920" max="6141" width="9.140625" style="123"/>
    <col min="6142" max="6142" width="29.85546875" style="123" customWidth="1"/>
    <col min="6143" max="6143" width="14" style="123" bestFit="1" customWidth="1"/>
    <col min="6144" max="6144" width="0" style="123" hidden="1" customWidth="1"/>
    <col min="6145" max="6149" width="11.28515625" style="123" customWidth="1"/>
    <col min="6150" max="6150" width="9.7109375" style="123" customWidth="1"/>
    <col min="6151" max="6151" width="7.7109375" style="123" customWidth="1"/>
    <col min="6152" max="6152" width="8.5703125" style="123" customWidth="1"/>
    <col min="6153" max="6153" width="9.7109375" style="123" customWidth="1"/>
    <col min="6154" max="6154" width="7.5703125" style="123" customWidth="1"/>
    <col min="6155" max="6155" width="11.140625" style="123" customWidth="1"/>
    <col min="6156" max="6156" width="12.42578125" style="123" customWidth="1"/>
    <col min="6157" max="6168" width="9.140625" style="123"/>
    <col min="6169" max="6169" width="0" style="123" hidden="1" customWidth="1"/>
    <col min="6170" max="6172" width="9.140625" style="123"/>
    <col min="6173" max="6173" width="0" style="123" hidden="1" customWidth="1"/>
    <col min="6174" max="6174" width="9.140625" style="123"/>
    <col min="6175" max="6175" width="0" style="123" hidden="1" customWidth="1"/>
    <col min="6176" max="6397" width="9.140625" style="123"/>
    <col min="6398" max="6398" width="29.85546875" style="123" customWidth="1"/>
    <col min="6399" max="6399" width="14" style="123" bestFit="1" customWidth="1"/>
    <col min="6400" max="6400" width="0" style="123" hidden="1" customWidth="1"/>
    <col min="6401" max="6405" width="11.28515625" style="123" customWidth="1"/>
    <col min="6406" max="6406" width="9.7109375" style="123" customWidth="1"/>
    <col min="6407" max="6407" width="7.7109375" style="123" customWidth="1"/>
    <col min="6408" max="6408" width="8.5703125" style="123" customWidth="1"/>
    <col min="6409" max="6409" width="9.7109375" style="123" customWidth="1"/>
    <col min="6410" max="6410" width="7.5703125" style="123" customWidth="1"/>
    <col min="6411" max="6411" width="11.140625" style="123" customWidth="1"/>
    <col min="6412" max="6412" width="12.42578125" style="123" customWidth="1"/>
    <col min="6413" max="6424" width="9.140625" style="123"/>
    <col min="6425" max="6425" width="0" style="123" hidden="1" customWidth="1"/>
    <col min="6426" max="6428" width="9.140625" style="123"/>
    <col min="6429" max="6429" width="0" style="123" hidden="1" customWidth="1"/>
    <col min="6430" max="6430" width="9.140625" style="123"/>
    <col min="6431" max="6431" width="0" style="123" hidden="1" customWidth="1"/>
    <col min="6432" max="6653" width="9.140625" style="123"/>
    <col min="6654" max="6654" width="29.85546875" style="123" customWidth="1"/>
    <col min="6655" max="6655" width="14" style="123" bestFit="1" customWidth="1"/>
    <col min="6656" max="6656" width="0" style="123" hidden="1" customWidth="1"/>
    <col min="6657" max="6661" width="11.28515625" style="123" customWidth="1"/>
    <col min="6662" max="6662" width="9.7109375" style="123" customWidth="1"/>
    <col min="6663" max="6663" width="7.7109375" style="123" customWidth="1"/>
    <col min="6664" max="6664" width="8.5703125" style="123" customWidth="1"/>
    <col min="6665" max="6665" width="9.7109375" style="123" customWidth="1"/>
    <col min="6666" max="6666" width="7.5703125" style="123" customWidth="1"/>
    <col min="6667" max="6667" width="11.140625" style="123" customWidth="1"/>
    <col min="6668" max="6668" width="12.42578125" style="123" customWidth="1"/>
    <col min="6669" max="6680" width="9.140625" style="123"/>
    <col min="6681" max="6681" width="0" style="123" hidden="1" customWidth="1"/>
    <col min="6682" max="6684" width="9.140625" style="123"/>
    <col min="6685" max="6685" width="0" style="123" hidden="1" customWidth="1"/>
    <col min="6686" max="6686" width="9.140625" style="123"/>
    <col min="6687" max="6687" width="0" style="123" hidden="1" customWidth="1"/>
    <col min="6688" max="6909" width="9.140625" style="123"/>
    <col min="6910" max="6910" width="29.85546875" style="123" customWidth="1"/>
    <col min="6911" max="6911" width="14" style="123" bestFit="1" customWidth="1"/>
    <col min="6912" max="6912" width="0" style="123" hidden="1" customWidth="1"/>
    <col min="6913" max="6917" width="11.28515625" style="123" customWidth="1"/>
    <col min="6918" max="6918" width="9.7109375" style="123" customWidth="1"/>
    <col min="6919" max="6919" width="7.7109375" style="123" customWidth="1"/>
    <col min="6920" max="6920" width="8.5703125" style="123" customWidth="1"/>
    <col min="6921" max="6921" width="9.7109375" style="123" customWidth="1"/>
    <col min="6922" max="6922" width="7.5703125" style="123" customWidth="1"/>
    <col min="6923" max="6923" width="11.140625" style="123" customWidth="1"/>
    <col min="6924" max="6924" width="12.42578125" style="123" customWidth="1"/>
    <col min="6925" max="6936" width="9.140625" style="123"/>
    <col min="6937" max="6937" width="0" style="123" hidden="1" customWidth="1"/>
    <col min="6938" max="6940" width="9.140625" style="123"/>
    <col min="6941" max="6941" width="0" style="123" hidden="1" customWidth="1"/>
    <col min="6942" max="6942" width="9.140625" style="123"/>
    <col min="6943" max="6943" width="0" style="123" hidden="1" customWidth="1"/>
    <col min="6944" max="7165" width="9.140625" style="123"/>
    <col min="7166" max="7166" width="29.85546875" style="123" customWidth="1"/>
    <col min="7167" max="7167" width="14" style="123" bestFit="1" customWidth="1"/>
    <col min="7168" max="7168" width="0" style="123" hidden="1" customWidth="1"/>
    <col min="7169" max="7173" width="11.28515625" style="123" customWidth="1"/>
    <col min="7174" max="7174" width="9.7109375" style="123" customWidth="1"/>
    <col min="7175" max="7175" width="7.7109375" style="123" customWidth="1"/>
    <col min="7176" max="7176" width="8.5703125" style="123" customWidth="1"/>
    <col min="7177" max="7177" width="9.7109375" style="123" customWidth="1"/>
    <col min="7178" max="7178" width="7.5703125" style="123" customWidth="1"/>
    <col min="7179" max="7179" width="11.140625" style="123" customWidth="1"/>
    <col min="7180" max="7180" width="12.42578125" style="123" customWidth="1"/>
    <col min="7181" max="7192" width="9.140625" style="123"/>
    <col min="7193" max="7193" width="0" style="123" hidden="1" customWidth="1"/>
    <col min="7194" max="7196" width="9.140625" style="123"/>
    <col min="7197" max="7197" width="0" style="123" hidden="1" customWidth="1"/>
    <col min="7198" max="7198" width="9.140625" style="123"/>
    <col min="7199" max="7199" width="0" style="123" hidden="1" customWidth="1"/>
    <col min="7200" max="7421" width="9.140625" style="123"/>
    <col min="7422" max="7422" width="29.85546875" style="123" customWidth="1"/>
    <col min="7423" max="7423" width="14" style="123" bestFit="1" customWidth="1"/>
    <col min="7424" max="7424" width="0" style="123" hidden="1" customWidth="1"/>
    <col min="7425" max="7429" width="11.28515625" style="123" customWidth="1"/>
    <col min="7430" max="7430" width="9.7109375" style="123" customWidth="1"/>
    <col min="7431" max="7431" width="7.7109375" style="123" customWidth="1"/>
    <col min="7432" max="7432" width="8.5703125" style="123" customWidth="1"/>
    <col min="7433" max="7433" width="9.7109375" style="123" customWidth="1"/>
    <col min="7434" max="7434" width="7.5703125" style="123" customWidth="1"/>
    <col min="7435" max="7435" width="11.140625" style="123" customWidth="1"/>
    <col min="7436" max="7436" width="12.42578125" style="123" customWidth="1"/>
    <col min="7437" max="7448" width="9.140625" style="123"/>
    <col min="7449" max="7449" width="0" style="123" hidden="1" customWidth="1"/>
    <col min="7450" max="7452" width="9.140625" style="123"/>
    <col min="7453" max="7453" width="0" style="123" hidden="1" customWidth="1"/>
    <col min="7454" max="7454" width="9.140625" style="123"/>
    <col min="7455" max="7455" width="0" style="123" hidden="1" customWidth="1"/>
    <col min="7456" max="7677" width="9.140625" style="123"/>
    <col min="7678" max="7678" width="29.85546875" style="123" customWidth="1"/>
    <col min="7679" max="7679" width="14" style="123" bestFit="1" customWidth="1"/>
    <col min="7680" max="7680" width="0" style="123" hidden="1" customWidth="1"/>
    <col min="7681" max="7685" width="11.28515625" style="123" customWidth="1"/>
    <col min="7686" max="7686" width="9.7109375" style="123" customWidth="1"/>
    <col min="7687" max="7687" width="7.7109375" style="123" customWidth="1"/>
    <col min="7688" max="7688" width="8.5703125" style="123" customWidth="1"/>
    <col min="7689" max="7689" width="9.7109375" style="123" customWidth="1"/>
    <col min="7690" max="7690" width="7.5703125" style="123" customWidth="1"/>
    <col min="7691" max="7691" width="11.140625" style="123" customWidth="1"/>
    <col min="7692" max="7692" width="12.42578125" style="123" customWidth="1"/>
    <col min="7693" max="7704" width="9.140625" style="123"/>
    <col min="7705" max="7705" width="0" style="123" hidden="1" customWidth="1"/>
    <col min="7706" max="7708" width="9.140625" style="123"/>
    <col min="7709" max="7709" width="0" style="123" hidden="1" customWidth="1"/>
    <col min="7710" max="7710" width="9.140625" style="123"/>
    <col min="7711" max="7711" width="0" style="123" hidden="1" customWidth="1"/>
    <col min="7712" max="7933" width="9.140625" style="123"/>
    <col min="7934" max="7934" width="29.85546875" style="123" customWidth="1"/>
    <col min="7935" max="7935" width="14" style="123" bestFit="1" customWidth="1"/>
    <col min="7936" max="7936" width="0" style="123" hidden="1" customWidth="1"/>
    <col min="7937" max="7941" width="11.28515625" style="123" customWidth="1"/>
    <col min="7942" max="7942" width="9.7109375" style="123" customWidth="1"/>
    <col min="7943" max="7943" width="7.7109375" style="123" customWidth="1"/>
    <col min="7944" max="7944" width="8.5703125" style="123" customWidth="1"/>
    <col min="7945" max="7945" width="9.7109375" style="123" customWidth="1"/>
    <col min="7946" max="7946" width="7.5703125" style="123" customWidth="1"/>
    <col min="7947" max="7947" width="11.140625" style="123" customWidth="1"/>
    <col min="7948" max="7948" width="12.42578125" style="123" customWidth="1"/>
    <col min="7949" max="7960" width="9.140625" style="123"/>
    <col min="7961" max="7961" width="0" style="123" hidden="1" customWidth="1"/>
    <col min="7962" max="7964" width="9.140625" style="123"/>
    <col min="7965" max="7965" width="0" style="123" hidden="1" customWidth="1"/>
    <col min="7966" max="7966" width="9.140625" style="123"/>
    <col min="7967" max="7967" width="0" style="123" hidden="1" customWidth="1"/>
    <col min="7968" max="8189" width="9.140625" style="123"/>
    <col min="8190" max="8190" width="29.85546875" style="123" customWidth="1"/>
    <col min="8191" max="8191" width="14" style="123" bestFit="1" customWidth="1"/>
    <col min="8192" max="8192" width="0" style="123" hidden="1" customWidth="1"/>
    <col min="8193" max="8197" width="11.28515625" style="123" customWidth="1"/>
    <col min="8198" max="8198" width="9.7109375" style="123" customWidth="1"/>
    <col min="8199" max="8199" width="7.7109375" style="123" customWidth="1"/>
    <col min="8200" max="8200" width="8.5703125" style="123" customWidth="1"/>
    <col min="8201" max="8201" width="9.7109375" style="123" customWidth="1"/>
    <col min="8202" max="8202" width="7.5703125" style="123" customWidth="1"/>
    <col min="8203" max="8203" width="11.140625" style="123" customWidth="1"/>
    <col min="8204" max="8204" width="12.42578125" style="123" customWidth="1"/>
    <col min="8205" max="8216" width="9.140625" style="123"/>
    <col min="8217" max="8217" width="0" style="123" hidden="1" customWidth="1"/>
    <col min="8218" max="8220" width="9.140625" style="123"/>
    <col min="8221" max="8221" width="0" style="123" hidden="1" customWidth="1"/>
    <col min="8222" max="8222" width="9.140625" style="123"/>
    <col min="8223" max="8223" width="0" style="123" hidden="1" customWidth="1"/>
    <col min="8224" max="8445" width="9.140625" style="123"/>
    <col min="8446" max="8446" width="29.85546875" style="123" customWidth="1"/>
    <col min="8447" max="8447" width="14" style="123" bestFit="1" customWidth="1"/>
    <col min="8448" max="8448" width="0" style="123" hidden="1" customWidth="1"/>
    <col min="8449" max="8453" width="11.28515625" style="123" customWidth="1"/>
    <col min="8454" max="8454" width="9.7109375" style="123" customWidth="1"/>
    <col min="8455" max="8455" width="7.7109375" style="123" customWidth="1"/>
    <col min="8456" max="8456" width="8.5703125" style="123" customWidth="1"/>
    <col min="8457" max="8457" width="9.7109375" style="123" customWidth="1"/>
    <col min="8458" max="8458" width="7.5703125" style="123" customWidth="1"/>
    <col min="8459" max="8459" width="11.140625" style="123" customWidth="1"/>
    <col min="8460" max="8460" width="12.42578125" style="123" customWidth="1"/>
    <col min="8461" max="8472" width="9.140625" style="123"/>
    <col min="8473" max="8473" width="0" style="123" hidden="1" customWidth="1"/>
    <col min="8474" max="8476" width="9.140625" style="123"/>
    <col min="8477" max="8477" width="0" style="123" hidden="1" customWidth="1"/>
    <col min="8478" max="8478" width="9.140625" style="123"/>
    <col min="8479" max="8479" width="0" style="123" hidden="1" customWidth="1"/>
    <col min="8480" max="8701" width="9.140625" style="123"/>
    <col min="8702" max="8702" width="29.85546875" style="123" customWidth="1"/>
    <col min="8703" max="8703" width="14" style="123" bestFit="1" customWidth="1"/>
    <col min="8704" max="8704" width="0" style="123" hidden="1" customWidth="1"/>
    <col min="8705" max="8709" width="11.28515625" style="123" customWidth="1"/>
    <col min="8710" max="8710" width="9.7109375" style="123" customWidth="1"/>
    <col min="8711" max="8711" width="7.7109375" style="123" customWidth="1"/>
    <col min="8712" max="8712" width="8.5703125" style="123" customWidth="1"/>
    <col min="8713" max="8713" width="9.7109375" style="123" customWidth="1"/>
    <col min="8714" max="8714" width="7.5703125" style="123" customWidth="1"/>
    <col min="8715" max="8715" width="11.140625" style="123" customWidth="1"/>
    <col min="8716" max="8716" width="12.42578125" style="123" customWidth="1"/>
    <col min="8717" max="8728" width="9.140625" style="123"/>
    <col min="8729" max="8729" width="0" style="123" hidden="1" customWidth="1"/>
    <col min="8730" max="8732" width="9.140625" style="123"/>
    <col min="8733" max="8733" width="0" style="123" hidden="1" customWidth="1"/>
    <col min="8734" max="8734" width="9.140625" style="123"/>
    <col min="8735" max="8735" width="0" style="123" hidden="1" customWidth="1"/>
    <col min="8736" max="8957" width="9.140625" style="123"/>
    <col min="8958" max="8958" width="29.85546875" style="123" customWidth="1"/>
    <col min="8959" max="8959" width="14" style="123" bestFit="1" customWidth="1"/>
    <col min="8960" max="8960" width="0" style="123" hidden="1" customWidth="1"/>
    <col min="8961" max="8965" width="11.28515625" style="123" customWidth="1"/>
    <col min="8966" max="8966" width="9.7109375" style="123" customWidth="1"/>
    <col min="8967" max="8967" width="7.7109375" style="123" customWidth="1"/>
    <col min="8968" max="8968" width="8.5703125" style="123" customWidth="1"/>
    <col min="8969" max="8969" width="9.7109375" style="123" customWidth="1"/>
    <col min="8970" max="8970" width="7.5703125" style="123" customWidth="1"/>
    <col min="8971" max="8971" width="11.140625" style="123" customWidth="1"/>
    <col min="8972" max="8972" width="12.42578125" style="123" customWidth="1"/>
    <col min="8973" max="8984" width="9.140625" style="123"/>
    <col min="8985" max="8985" width="0" style="123" hidden="1" customWidth="1"/>
    <col min="8986" max="8988" width="9.140625" style="123"/>
    <col min="8989" max="8989" width="0" style="123" hidden="1" customWidth="1"/>
    <col min="8990" max="8990" width="9.140625" style="123"/>
    <col min="8991" max="8991" width="0" style="123" hidden="1" customWidth="1"/>
    <col min="8992" max="9213" width="9.140625" style="123"/>
    <col min="9214" max="9214" width="29.85546875" style="123" customWidth="1"/>
    <col min="9215" max="9215" width="14" style="123" bestFit="1" customWidth="1"/>
    <col min="9216" max="9216" width="0" style="123" hidden="1" customWidth="1"/>
    <col min="9217" max="9221" width="11.28515625" style="123" customWidth="1"/>
    <col min="9222" max="9222" width="9.7109375" style="123" customWidth="1"/>
    <col min="9223" max="9223" width="7.7109375" style="123" customWidth="1"/>
    <col min="9224" max="9224" width="8.5703125" style="123" customWidth="1"/>
    <col min="9225" max="9225" width="9.7109375" style="123" customWidth="1"/>
    <col min="9226" max="9226" width="7.5703125" style="123" customWidth="1"/>
    <col min="9227" max="9227" width="11.140625" style="123" customWidth="1"/>
    <col min="9228" max="9228" width="12.42578125" style="123" customWidth="1"/>
    <col min="9229" max="9240" width="9.140625" style="123"/>
    <col min="9241" max="9241" width="0" style="123" hidden="1" customWidth="1"/>
    <col min="9242" max="9244" width="9.140625" style="123"/>
    <col min="9245" max="9245" width="0" style="123" hidden="1" customWidth="1"/>
    <col min="9246" max="9246" width="9.140625" style="123"/>
    <col min="9247" max="9247" width="0" style="123" hidden="1" customWidth="1"/>
    <col min="9248" max="9469" width="9.140625" style="123"/>
    <col min="9470" max="9470" width="29.85546875" style="123" customWidth="1"/>
    <col min="9471" max="9471" width="14" style="123" bestFit="1" customWidth="1"/>
    <col min="9472" max="9472" width="0" style="123" hidden="1" customWidth="1"/>
    <col min="9473" max="9477" width="11.28515625" style="123" customWidth="1"/>
    <col min="9478" max="9478" width="9.7109375" style="123" customWidth="1"/>
    <col min="9479" max="9479" width="7.7109375" style="123" customWidth="1"/>
    <col min="9480" max="9480" width="8.5703125" style="123" customWidth="1"/>
    <col min="9481" max="9481" width="9.7109375" style="123" customWidth="1"/>
    <col min="9482" max="9482" width="7.5703125" style="123" customWidth="1"/>
    <col min="9483" max="9483" width="11.140625" style="123" customWidth="1"/>
    <col min="9484" max="9484" width="12.42578125" style="123" customWidth="1"/>
    <col min="9485" max="9496" width="9.140625" style="123"/>
    <col min="9497" max="9497" width="0" style="123" hidden="1" customWidth="1"/>
    <col min="9498" max="9500" width="9.140625" style="123"/>
    <col min="9501" max="9501" width="0" style="123" hidden="1" customWidth="1"/>
    <col min="9502" max="9502" width="9.140625" style="123"/>
    <col min="9503" max="9503" width="0" style="123" hidden="1" customWidth="1"/>
    <col min="9504" max="9725" width="9.140625" style="123"/>
    <col min="9726" max="9726" width="29.85546875" style="123" customWidth="1"/>
    <col min="9727" max="9727" width="14" style="123" bestFit="1" customWidth="1"/>
    <col min="9728" max="9728" width="0" style="123" hidden="1" customWidth="1"/>
    <col min="9729" max="9733" width="11.28515625" style="123" customWidth="1"/>
    <col min="9734" max="9734" width="9.7109375" style="123" customWidth="1"/>
    <col min="9735" max="9735" width="7.7109375" style="123" customWidth="1"/>
    <col min="9736" max="9736" width="8.5703125" style="123" customWidth="1"/>
    <col min="9737" max="9737" width="9.7109375" style="123" customWidth="1"/>
    <col min="9738" max="9738" width="7.5703125" style="123" customWidth="1"/>
    <col min="9739" max="9739" width="11.140625" style="123" customWidth="1"/>
    <col min="9740" max="9740" width="12.42578125" style="123" customWidth="1"/>
    <col min="9741" max="9752" width="9.140625" style="123"/>
    <col min="9753" max="9753" width="0" style="123" hidden="1" customWidth="1"/>
    <col min="9754" max="9756" width="9.140625" style="123"/>
    <col min="9757" max="9757" width="0" style="123" hidden="1" customWidth="1"/>
    <col min="9758" max="9758" width="9.140625" style="123"/>
    <col min="9759" max="9759" width="0" style="123" hidden="1" customWidth="1"/>
    <col min="9760" max="9981" width="9.140625" style="123"/>
    <col min="9982" max="9982" width="29.85546875" style="123" customWidth="1"/>
    <col min="9983" max="9983" width="14" style="123" bestFit="1" customWidth="1"/>
    <col min="9984" max="9984" width="0" style="123" hidden="1" customWidth="1"/>
    <col min="9985" max="9989" width="11.28515625" style="123" customWidth="1"/>
    <col min="9990" max="9990" width="9.7109375" style="123" customWidth="1"/>
    <col min="9991" max="9991" width="7.7109375" style="123" customWidth="1"/>
    <col min="9992" max="9992" width="8.5703125" style="123" customWidth="1"/>
    <col min="9993" max="9993" width="9.7109375" style="123" customWidth="1"/>
    <col min="9994" max="9994" width="7.5703125" style="123" customWidth="1"/>
    <col min="9995" max="9995" width="11.140625" style="123" customWidth="1"/>
    <col min="9996" max="9996" width="12.42578125" style="123" customWidth="1"/>
    <col min="9997" max="10008" width="9.140625" style="123"/>
    <col min="10009" max="10009" width="0" style="123" hidden="1" customWidth="1"/>
    <col min="10010" max="10012" width="9.140625" style="123"/>
    <col min="10013" max="10013" width="0" style="123" hidden="1" customWidth="1"/>
    <col min="10014" max="10014" width="9.140625" style="123"/>
    <col min="10015" max="10015" width="0" style="123" hidden="1" customWidth="1"/>
    <col min="10016" max="10237" width="9.140625" style="123"/>
    <col min="10238" max="10238" width="29.85546875" style="123" customWidth="1"/>
    <col min="10239" max="10239" width="14" style="123" bestFit="1" customWidth="1"/>
    <col min="10240" max="10240" width="0" style="123" hidden="1" customWidth="1"/>
    <col min="10241" max="10245" width="11.28515625" style="123" customWidth="1"/>
    <col min="10246" max="10246" width="9.7109375" style="123" customWidth="1"/>
    <col min="10247" max="10247" width="7.7109375" style="123" customWidth="1"/>
    <col min="10248" max="10248" width="8.5703125" style="123" customWidth="1"/>
    <col min="10249" max="10249" width="9.7109375" style="123" customWidth="1"/>
    <col min="10250" max="10250" width="7.5703125" style="123" customWidth="1"/>
    <col min="10251" max="10251" width="11.140625" style="123" customWidth="1"/>
    <col min="10252" max="10252" width="12.42578125" style="123" customWidth="1"/>
    <col min="10253" max="10264" width="9.140625" style="123"/>
    <col min="10265" max="10265" width="0" style="123" hidden="1" customWidth="1"/>
    <col min="10266" max="10268" width="9.140625" style="123"/>
    <col min="10269" max="10269" width="0" style="123" hidden="1" customWidth="1"/>
    <col min="10270" max="10270" width="9.140625" style="123"/>
    <col min="10271" max="10271" width="0" style="123" hidden="1" customWidth="1"/>
    <col min="10272" max="10493" width="9.140625" style="123"/>
    <col min="10494" max="10494" width="29.85546875" style="123" customWidth="1"/>
    <col min="10495" max="10495" width="14" style="123" bestFit="1" customWidth="1"/>
    <col min="10496" max="10496" width="0" style="123" hidden="1" customWidth="1"/>
    <col min="10497" max="10501" width="11.28515625" style="123" customWidth="1"/>
    <col min="10502" max="10502" width="9.7109375" style="123" customWidth="1"/>
    <col min="10503" max="10503" width="7.7109375" style="123" customWidth="1"/>
    <col min="10504" max="10504" width="8.5703125" style="123" customWidth="1"/>
    <col min="10505" max="10505" width="9.7109375" style="123" customWidth="1"/>
    <col min="10506" max="10506" width="7.5703125" style="123" customWidth="1"/>
    <col min="10507" max="10507" width="11.140625" style="123" customWidth="1"/>
    <col min="10508" max="10508" width="12.42578125" style="123" customWidth="1"/>
    <col min="10509" max="10520" width="9.140625" style="123"/>
    <col min="10521" max="10521" width="0" style="123" hidden="1" customWidth="1"/>
    <col min="10522" max="10524" width="9.140625" style="123"/>
    <col min="10525" max="10525" width="0" style="123" hidden="1" customWidth="1"/>
    <col min="10526" max="10526" width="9.140625" style="123"/>
    <col min="10527" max="10527" width="0" style="123" hidden="1" customWidth="1"/>
    <col min="10528" max="10749" width="9.140625" style="123"/>
    <col min="10750" max="10750" width="29.85546875" style="123" customWidth="1"/>
    <col min="10751" max="10751" width="14" style="123" bestFit="1" customWidth="1"/>
    <col min="10752" max="10752" width="0" style="123" hidden="1" customWidth="1"/>
    <col min="10753" max="10757" width="11.28515625" style="123" customWidth="1"/>
    <col min="10758" max="10758" width="9.7109375" style="123" customWidth="1"/>
    <col min="10759" max="10759" width="7.7109375" style="123" customWidth="1"/>
    <col min="10760" max="10760" width="8.5703125" style="123" customWidth="1"/>
    <col min="10761" max="10761" width="9.7109375" style="123" customWidth="1"/>
    <col min="10762" max="10762" width="7.5703125" style="123" customWidth="1"/>
    <col min="10763" max="10763" width="11.140625" style="123" customWidth="1"/>
    <col min="10764" max="10764" width="12.42578125" style="123" customWidth="1"/>
    <col min="10765" max="10776" width="9.140625" style="123"/>
    <col min="10777" max="10777" width="0" style="123" hidden="1" customWidth="1"/>
    <col min="10778" max="10780" width="9.140625" style="123"/>
    <col min="10781" max="10781" width="0" style="123" hidden="1" customWidth="1"/>
    <col min="10782" max="10782" width="9.140625" style="123"/>
    <col min="10783" max="10783" width="0" style="123" hidden="1" customWidth="1"/>
    <col min="10784" max="11005" width="9.140625" style="123"/>
    <col min="11006" max="11006" width="29.85546875" style="123" customWidth="1"/>
    <col min="11007" max="11007" width="14" style="123" bestFit="1" customWidth="1"/>
    <col min="11008" max="11008" width="0" style="123" hidden="1" customWidth="1"/>
    <col min="11009" max="11013" width="11.28515625" style="123" customWidth="1"/>
    <col min="11014" max="11014" width="9.7109375" style="123" customWidth="1"/>
    <col min="11015" max="11015" width="7.7109375" style="123" customWidth="1"/>
    <col min="11016" max="11016" width="8.5703125" style="123" customWidth="1"/>
    <col min="11017" max="11017" width="9.7109375" style="123" customWidth="1"/>
    <col min="11018" max="11018" width="7.5703125" style="123" customWidth="1"/>
    <col min="11019" max="11019" width="11.140625" style="123" customWidth="1"/>
    <col min="11020" max="11020" width="12.42578125" style="123" customWidth="1"/>
    <col min="11021" max="11032" width="9.140625" style="123"/>
    <col min="11033" max="11033" width="0" style="123" hidden="1" customWidth="1"/>
    <col min="11034" max="11036" width="9.140625" style="123"/>
    <col min="11037" max="11037" width="0" style="123" hidden="1" customWidth="1"/>
    <col min="11038" max="11038" width="9.140625" style="123"/>
    <col min="11039" max="11039" width="0" style="123" hidden="1" customWidth="1"/>
    <col min="11040" max="11261" width="9.140625" style="123"/>
    <col min="11262" max="11262" width="29.85546875" style="123" customWidth="1"/>
    <col min="11263" max="11263" width="14" style="123" bestFit="1" customWidth="1"/>
    <col min="11264" max="11264" width="0" style="123" hidden="1" customWidth="1"/>
    <col min="11265" max="11269" width="11.28515625" style="123" customWidth="1"/>
    <col min="11270" max="11270" width="9.7109375" style="123" customWidth="1"/>
    <col min="11271" max="11271" width="7.7109375" style="123" customWidth="1"/>
    <col min="11272" max="11272" width="8.5703125" style="123" customWidth="1"/>
    <col min="11273" max="11273" width="9.7109375" style="123" customWidth="1"/>
    <col min="11274" max="11274" width="7.5703125" style="123" customWidth="1"/>
    <col min="11275" max="11275" width="11.140625" style="123" customWidth="1"/>
    <col min="11276" max="11276" width="12.42578125" style="123" customWidth="1"/>
    <col min="11277" max="11288" width="9.140625" style="123"/>
    <col min="11289" max="11289" width="0" style="123" hidden="1" customWidth="1"/>
    <col min="11290" max="11292" width="9.140625" style="123"/>
    <col min="11293" max="11293" width="0" style="123" hidden="1" customWidth="1"/>
    <col min="11294" max="11294" width="9.140625" style="123"/>
    <col min="11295" max="11295" width="0" style="123" hidden="1" customWidth="1"/>
    <col min="11296" max="11517" width="9.140625" style="123"/>
    <col min="11518" max="11518" width="29.85546875" style="123" customWidth="1"/>
    <col min="11519" max="11519" width="14" style="123" bestFit="1" customWidth="1"/>
    <col min="11520" max="11520" width="0" style="123" hidden="1" customWidth="1"/>
    <col min="11521" max="11525" width="11.28515625" style="123" customWidth="1"/>
    <col min="11526" max="11526" width="9.7109375" style="123" customWidth="1"/>
    <col min="11527" max="11527" width="7.7109375" style="123" customWidth="1"/>
    <col min="11528" max="11528" width="8.5703125" style="123" customWidth="1"/>
    <col min="11529" max="11529" width="9.7109375" style="123" customWidth="1"/>
    <col min="11530" max="11530" width="7.5703125" style="123" customWidth="1"/>
    <col min="11531" max="11531" width="11.140625" style="123" customWidth="1"/>
    <col min="11532" max="11532" width="12.42578125" style="123" customWidth="1"/>
    <col min="11533" max="11544" width="9.140625" style="123"/>
    <col min="11545" max="11545" width="0" style="123" hidden="1" customWidth="1"/>
    <col min="11546" max="11548" width="9.140625" style="123"/>
    <col min="11549" max="11549" width="0" style="123" hidden="1" customWidth="1"/>
    <col min="11550" max="11550" width="9.140625" style="123"/>
    <col min="11551" max="11551" width="0" style="123" hidden="1" customWidth="1"/>
    <col min="11552" max="11773" width="9.140625" style="123"/>
    <col min="11774" max="11774" width="29.85546875" style="123" customWidth="1"/>
    <col min="11775" max="11775" width="14" style="123" bestFit="1" customWidth="1"/>
    <col min="11776" max="11776" width="0" style="123" hidden="1" customWidth="1"/>
    <col min="11777" max="11781" width="11.28515625" style="123" customWidth="1"/>
    <col min="11782" max="11782" width="9.7109375" style="123" customWidth="1"/>
    <col min="11783" max="11783" width="7.7109375" style="123" customWidth="1"/>
    <col min="11784" max="11784" width="8.5703125" style="123" customWidth="1"/>
    <col min="11785" max="11785" width="9.7109375" style="123" customWidth="1"/>
    <col min="11786" max="11786" width="7.5703125" style="123" customWidth="1"/>
    <col min="11787" max="11787" width="11.140625" style="123" customWidth="1"/>
    <col min="11788" max="11788" width="12.42578125" style="123" customWidth="1"/>
    <col min="11789" max="11800" width="9.140625" style="123"/>
    <col min="11801" max="11801" width="0" style="123" hidden="1" customWidth="1"/>
    <col min="11802" max="11804" width="9.140625" style="123"/>
    <col min="11805" max="11805" width="0" style="123" hidden="1" customWidth="1"/>
    <col min="11806" max="11806" width="9.140625" style="123"/>
    <col min="11807" max="11807" width="0" style="123" hidden="1" customWidth="1"/>
    <col min="11808" max="12029" width="9.140625" style="123"/>
    <col min="12030" max="12030" width="29.85546875" style="123" customWidth="1"/>
    <col min="12031" max="12031" width="14" style="123" bestFit="1" customWidth="1"/>
    <col min="12032" max="12032" width="0" style="123" hidden="1" customWidth="1"/>
    <col min="12033" max="12037" width="11.28515625" style="123" customWidth="1"/>
    <col min="12038" max="12038" width="9.7109375" style="123" customWidth="1"/>
    <col min="12039" max="12039" width="7.7109375" style="123" customWidth="1"/>
    <col min="12040" max="12040" width="8.5703125" style="123" customWidth="1"/>
    <col min="12041" max="12041" width="9.7109375" style="123" customWidth="1"/>
    <col min="12042" max="12042" width="7.5703125" style="123" customWidth="1"/>
    <col min="12043" max="12043" width="11.140625" style="123" customWidth="1"/>
    <col min="12044" max="12044" width="12.42578125" style="123" customWidth="1"/>
    <col min="12045" max="12056" width="9.140625" style="123"/>
    <col min="12057" max="12057" width="0" style="123" hidden="1" customWidth="1"/>
    <col min="12058" max="12060" width="9.140625" style="123"/>
    <col min="12061" max="12061" width="0" style="123" hidden="1" customWidth="1"/>
    <col min="12062" max="12062" width="9.140625" style="123"/>
    <col min="12063" max="12063" width="0" style="123" hidden="1" customWidth="1"/>
    <col min="12064" max="12285" width="9.140625" style="123"/>
    <col min="12286" max="12286" width="29.85546875" style="123" customWidth="1"/>
    <col min="12287" max="12287" width="14" style="123" bestFit="1" customWidth="1"/>
    <col min="12288" max="12288" width="0" style="123" hidden="1" customWidth="1"/>
    <col min="12289" max="12293" width="11.28515625" style="123" customWidth="1"/>
    <col min="12294" max="12294" width="9.7109375" style="123" customWidth="1"/>
    <col min="12295" max="12295" width="7.7109375" style="123" customWidth="1"/>
    <col min="12296" max="12296" width="8.5703125" style="123" customWidth="1"/>
    <col min="12297" max="12297" width="9.7109375" style="123" customWidth="1"/>
    <col min="12298" max="12298" width="7.5703125" style="123" customWidth="1"/>
    <col min="12299" max="12299" width="11.140625" style="123" customWidth="1"/>
    <col min="12300" max="12300" width="12.42578125" style="123" customWidth="1"/>
    <col min="12301" max="12312" width="9.140625" style="123"/>
    <col min="12313" max="12313" width="0" style="123" hidden="1" customWidth="1"/>
    <col min="12314" max="12316" width="9.140625" style="123"/>
    <col min="12317" max="12317" width="0" style="123" hidden="1" customWidth="1"/>
    <col min="12318" max="12318" width="9.140625" style="123"/>
    <col min="12319" max="12319" width="0" style="123" hidden="1" customWidth="1"/>
    <col min="12320" max="12541" width="9.140625" style="123"/>
    <col min="12542" max="12542" width="29.85546875" style="123" customWidth="1"/>
    <col min="12543" max="12543" width="14" style="123" bestFit="1" customWidth="1"/>
    <col min="12544" max="12544" width="0" style="123" hidden="1" customWidth="1"/>
    <col min="12545" max="12549" width="11.28515625" style="123" customWidth="1"/>
    <col min="12550" max="12550" width="9.7109375" style="123" customWidth="1"/>
    <col min="12551" max="12551" width="7.7109375" style="123" customWidth="1"/>
    <col min="12552" max="12552" width="8.5703125" style="123" customWidth="1"/>
    <col min="12553" max="12553" width="9.7109375" style="123" customWidth="1"/>
    <col min="12554" max="12554" width="7.5703125" style="123" customWidth="1"/>
    <col min="12555" max="12555" width="11.140625" style="123" customWidth="1"/>
    <col min="12556" max="12556" width="12.42578125" style="123" customWidth="1"/>
    <col min="12557" max="12568" width="9.140625" style="123"/>
    <col min="12569" max="12569" width="0" style="123" hidden="1" customWidth="1"/>
    <col min="12570" max="12572" width="9.140625" style="123"/>
    <col min="12573" max="12573" width="0" style="123" hidden="1" customWidth="1"/>
    <col min="12574" max="12574" width="9.140625" style="123"/>
    <col min="12575" max="12575" width="0" style="123" hidden="1" customWidth="1"/>
    <col min="12576" max="12797" width="9.140625" style="123"/>
    <col min="12798" max="12798" width="29.85546875" style="123" customWidth="1"/>
    <col min="12799" max="12799" width="14" style="123" bestFit="1" customWidth="1"/>
    <col min="12800" max="12800" width="0" style="123" hidden="1" customWidth="1"/>
    <col min="12801" max="12805" width="11.28515625" style="123" customWidth="1"/>
    <col min="12806" max="12806" width="9.7109375" style="123" customWidth="1"/>
    <col min="12807" max="12807" width="7.7109375" style="123" customWidth="1"/>
    <col min="12808" max="12808" width="8.5703125" style="123" customWidth="1"/>
    <col min="12809" max="12809" width="9.7109375" style="123" customWidth="1"/>
    <col min="12810" max="12810" width="7.5703125" style="123" customWidth="1"/>
    <col min="12811" max="12811" width="11.140625" style="123" customWidth="1"/>
    <col min="12812" max="12812" width="12.42578125" style="123" customWidth="1"/>
    <col min="12813" max="12824" width="9.140625" style="123"/>
    <col min="12825" max="12825" width="0" style="123" hidden="1" customWidth="1"/>
    <col min="12826" max="12828" width="9.140625" style="123"/>
    <col min="12829" max="12829" width="0" style="123" hidden="1" customWidth="1"/>
    <col min="12830" max="12830" width="9.140625" style="123"/>
    <col min="12831" max="12831" width="0" style="123" hidden="1" customWidth="1"/>
    <col min="12832" max="13053" width="9.140625" style="123"/>
    <col min="13054" max="13054" width="29.85546875" style="123" customWidth="1"/>
    <col min="13055" max="13055" width="14" style="123" bestFit="1" customWidth="1"/>
    <col min="13056" max="13056" width="0" style="123" hidden="1" customWidth="1"/>
    <col min="13057" max="13061" width="11.28515625" style="123" customWidth="1"/>
    <col min="13062" max="13062" width="9.7109375" style="123" customWidth="1"/>
    <col min="13063" max="13063" width="7.7109375" style="123" customWidth="1"/>
    <col min="13064" max="13064" width="8.5703125" style="123" customWidth="1"/>
    <col min="13065" max="13065" width="9.7109375" style="123" customWidth="1"/>
    <col min="13066" max="13066" width="7.5703125" style="123" customWidth="1"/>
    <col min="13067" max="13067" width="11.140625" style="123" customWidth="1"/>
    <col min="13068" max="13068" width="12.42578125" style="123" customWidth="1"/>
    <col min="13069" max="13080" width="9.140625" style="123"/>
    <col min="13081" max="13081" width="0" style="123" hidden="1" customWidth="1"/>
    <col min="13082" max="13084" width="9.140625" style="123"/>
    <col min="13085" max="13085" width="0" style="123" hidden="1" customWidth="1"/>
    <col min="13086" max="13086" width="9.140625" style="123"/>
    <col min="13087" max="13087" width="0" style="123" hidden="1" customWidth="1"/>
    <col min="13088" max="13309" width="9.140625" style="123"/>
    <col min="13310" max="13310" width="29.85546875" style="123" customWidth="1"/>
    <col min="13311" max="13311" width="14" style="123" bestFit="1" customWidth="1"/>
    <col min="13312" max="13312" width="0" style="123" hidden="1" customWidth="1"/>
    <col min="13313" max="13317" width="11.28515625" style="123" customWidth="1"/>
    <col min="13318" max="13318" width="9.7109375" style="123" customWidth="1"/>
    <col min="13319" max="13319" width="7.7109375" style="123" customWidth="1"/>
    <col min="13320" max="13320" width="8.5703125" style="123" customWidth="1"/>
    <col min="13321" max="13321" width="9.7109375" style="123" customWidth="1"/>
    <col min="13322" max="13322" width="7.5703125" style="123" customWidth="1"/>
    <col min="13323" max="13323" width="11.140625" style="123" customWidth="1"/>
    <col min="13324" max="13324" width="12.42578125" style="123" customWidth="1"/>
    <col min="13325" max="13336" width="9.140625" style="123"/>
    <col min="13337" max="13337" width="0" style="123" hidden="1" customWidth="1"/>
    <col min="13338" max="13340" width="9.140625" style="123"/>
    <col min="13341" max="13341" width="0" style="123" hidden="1" customWidth="1"/>
    <col min="13342" max="13342" width="9.140625" style="123"/>
    <col min="13343" max="13343" width="0" style="123" hidden="1" customWidth="1"/>
    <col min="13344" max="13565" width="9.140625" style="123"/>
    <col min="13566" max="13566" width="29.85546875" style="123" customWidth="1"/>
    <col min="13567" max="13567" width="14" style="123" bestFit="1" customWidth="1"/>
    <col min="13568" max="13568" width="0" style="123" hidden="1" customWidth="1"/>
    <col min="13569" max="13573" width="11.28515625" style="123" customWidth="1"/>
    <col min="13574" max="13574" width="9.7109375" style="123" customWidth="1"/>
    <col min="13575" max="13575" width="7.7109375" style="123" customWidth="1"/>
    <col min="13576" max="13576" width="8.5703125" style="123" customWidth="1"/>
    <col min="13577" max="13577" width="9.7109375" style="123" customWidth="1"/>
    <col min="13578" max="13578" width="7.5703125" style="123" customWidth="1"/>
    <col min="13579" max="13579" width="11.140625" style="123" customWidth="1"/>
    <col min="13580" max="13580" width="12.42578125" style="123" customWidth="1"/>
    <col min="13581" max="13592" width="9.140625" style="123"/>
    <col min="13593" max="13593" width="0" style="123" hidden="1" customWidth="1"/>
    <col min="13594" max="13596" width="9.140625" style="123"/>
    <col min="13597" max="13597" width="0" style="123" hidden="1" customWidth="1"/>
    <col min="13598" max="13598" width="9.140625" style="123"/>
    <col min="13599" max="13599" width="0" style="123" hidden="1" customWidth="1"/>
    <col min="13600" max="13821" width="9.140625" style="123"/>
    <col min="13822" max="13822" width="29.85546875" style="123" customWidth="1"/>
    <col min="13823" max="13823" width="14" style="123" bestFit="1" customWidth="1"/>
    <col min="13824" max="13824" width="0" style="123" hidden="1" customWidth="1"/>
    <col min="13825" max="13829" width="11.28515625" style="123" customWidth="1"/>
    <col min="13830" max="13830" width="9.7109375" style="123" customWidth="1"/>
    <col min="13831" max="13831" width="7.7109375" style="123" customWidth="1"/>
    <col min="13832" max="13832" width="8.5703125" style="123" customWidth="1"/>
    <col min="13833" max="13833" width="9.7109375" style="123" customWidth="1"/>
    <col min="13834" max="13834" width="7.5703125" style="123" customWidth="1"/>
    <col min="13835" max="13835" width="11.140625" style="123" customWidth="1"/>
    <col min="13836" max="13836" width="12.42578125" style="123" customWidth="1"/>
    <col min="13837" max="13848" width="9.140625" style="123"/>
    <col min="13849" max="13849" width="0" style="123" hidden="1" customWidth="1"/>
    <col min="13850" max="13852" width="9.140625" style="123"/>
    <col min="13853" max="13853" width="0" style="123" hidden="1" customWidth="1"/>
    <col min="13854" max="13854" width="9.140625" style="123"/>
    <col min="13855" max="13855" width="0" style="123" hidden="1" customWidth="1"/>
    <col min="13856" max="14077" width="9.140625" style="123"/>
    <col min="14078" max="14078" width="29.85546875" style="123" customWidth="1"/>
    <col min="14079" max="14079" width="14" style="123" bestFit="1" customWidth="1"/>
    <col min="14080" max="14080" width="0" style="123" hidden="1" customWidth="1"/>
    <col min="14081" max="14085" width="11.28515625" style="123" customWidth="1"/>
    <col min="14086" max="14086" width="9.7109375" style="123" customWidth="1"/>
    <col min="14087" max="14087" width="7.7109375" style="123" customWidth="1"/>
    <col min="14088" max="14088" width="8.5703125" style="123" customWidth="1"/>
    <col min="14089" max="14089" width="9.7109375" style="123" customWidth="1"/>
    <col min="14090" max="14090" width="7.5703125" style="123" customWidth="1"/>
    <col min="14091" max="14091" width="11.140625" style="123" customWidth="1"/>
    <col min="14092" max="14092" width="12.42578125" style="123" customWidth="1"/>
    <col min="14093" max="14104" width="9.140625" style="123"/>
    <col min="14105" max="14105" width="0" style="123" hidden="1" customWidth="1"/>
    <col min="14106" max="14108" width="9.140625" style="123"/>
    <col min="14109" max="14109" width="0" style="123" hidden="1" customWidth="1"/>
    <col min="14110" max="14110" width="9.140625" style="123"/>
    <col min="14111" max="14111" width="0" style="123" hidden="1" customWidth="1"/>
    <col min="14112" max="14333" width="9.140625" style="123"/>
    <col min="14334" max="14334" width="29.85546875" style="123" customWidth="1"/>
    <col min="14335" max="14335" width="14" style="123" bestFit="1" customWidth="1"/>
    <col min="14336" max="14336" width="0" style="123" hidden="1" customWidth="1"/>
    <col min="14337" max="14341" width="11.28515625" style="123" customWidth="1"/>
    <col min="14342" max="14342" width="9.7109375" style="123" customWidth="1"/>
    <col min="14343" max="14343" width="7.7109375" style="123" customWidth="1"/>
    <col min="14344" max="14344" width="8.5703125" style="123" customWidth="1"/>
    <col min="14345" max="14345" width="9.7109375" style="123" customWidth="1"/>
    <col min="14346" max="14346" width="7.5703125" style="123" customWidth="1"/>
    <col min="14347" max="14347" width="11.140625" style="123" customWidth="1"/>
    <col min="14348" max="14348" width="12.42578125" style="123" customWidth="1"/>
    <col min="14349" max="14360" width="9.140625" style="123"/>
    <col min="14361" max="14361" width="0" style="123" hidden="1" customWidth="1"/>
    <col min="14362" max="14364" width="9.140625" style="123"/>
    <col min="14365" max="14365" width="0" style="123" hidden="1" customWidth="1"/>
    <col min="14366" max="14366" width="9.140625" style="123"/>
    <col min="14367" max="14367" width="0" style="123" hidden="1" customWidth="1"/>
    <col min="14368" max="14589" width="9.140625" style="123"/>
    <col min="14590" max="14590" width="29.85546875" style="123" customWidth="1"/>
    <col min="14591" max="14591" width="14" style="123" bestFit="1" customWidth="1"/>
    <col min="14592" max="14592" width="0" style="123" hidden="1" customWidth="1"/>
    <col min="14593" max="14597" width="11.28515625" style="123" customWidth="1"/>
    <col min="14598" max="14598" width="9.7109375" style="123" customWidth="1"/>
    <col min="14599" max="14599" width="7.7109375" style="123" customWidth="1"/>
    <col min="14600" max="14600" width="8.5703125" style="123" customWidth="1"/>
    <col min="14601" max="14601" width="9.7109375" style="123" customWidth="1"/>
    <col min="14602" max="14602" width="7.5703125" style="123" customWidth="1"/>
    <col min="14603" max="14603" width="11.140625" style="123" customWidth="1"/>
    <col min="14604" max="14604" width="12.42578125" style="123" customWidth="1"/>
    <col min="14605" max="14616" width="9.140625" style="123"/>
    <col min="14617" max="14617" width="0" style="123" hidden="1" customWidth="1"/>
    <col min="14618" max="14620" width="9.140625" style="123"/>
    <col min="14621" max="14621" width="0" style="123" hidden="1" customWidth="1"/>
    <col min="14622" max="14622" width="9.140625" style="123"/>
    <col min="14623" max="14623" width="0" style="123" hidden="1" customWidth="1"/>
    <col min="14624" max="14845" width="9.140625" style="123"/>
    <col min="14846" max="14846" width="29.85546875" style="123" customWidth="1"/>
    <col min="14847" max="14847" width="14" style="123" bestFit="1" customWidth="1"/>
    <col min="14848" max="14848" width="0" style="123" hidden="1" customWidth="1"/>
    <col min="14849" max="14853" width="11.28515625" style="123" customWidth="1"/>
    <col min="14854" max="14854" width="9.7109375" style="123" customWidth="1"/>
    <col min="14855" max="14855" width="7.7109375" style="123" customWidth="1"/>
    <col min="14856" max="14856" width="8.5703125" style="123" customWidth="1"/>
    <col min="14857" max="14857" width="9.7109375" style="123" customWidth="1"/>
    <col min="14858" max="14858" width="7.5703125" style="123" customWidth="1"/>
    <col min="14859" max="14859" width="11.140625" style="123" customWidth="1"/>
    <col min="14860" max="14860" width="12.42578125" style="123" customWidth="1"/>
    <col min="14861" max="14872" width="9.140625" style="123"/>
    <col min="14873" max="14873" width="0" style="123" hidden="1" customWidth="1"/>
    <col min="14874" max="14876" width="9.140625" style="123"/>
    <col min="14877" max="14877" width="0" style="123" hidden="1" customWidth="1"/>
    <col min="14878" max="14878" width="9.140625" style="123"/>
    <col min="14879" max="14879" width="0" style="123" hidden="1" customWidth="1"/>
    <col min="14880" max="15101" width="9.140625" style="123"/>
    <col min="15102" max="15102" width="29.85546875" style="123" customWidth="1"/>
    <col min="15103" max="15103" width="14" style="123" bestFit="1" customWidth="1"/>
    <col min="15104" max="15104" width="0" style="123" hidden="1" customWidth="1"/>
    <col min="15105" max="15109" width="11.28515625" style="123" customWidth="1"/>
    <col min="15110" max="15110" width="9.7109375" style="123" customWidth="1"/>
    <col min="15111" max="15111" width="7.7109375" style="123" customWidth="1"/>
    <col min="15112" max="15112" width="8.5703125" style="123" customWidth="1"/>
    <col min="15113" max="15113" width="9.7109375" style="123" customWidth="1"/>
    <col min="15114" max="15114" width="7.5703125" style="123" customWidth="1"/>
    <col min="15115" max="15115" width="11.140625" style="123" customWidth="1"/>
    <col min="15116" max="15116" width="12.42578125" style="123" customWidth="1"/>
    <col min="15117" max="15128" width="9.140625" style="123"/>
    <col min="15129" max="15129" width="0" style="123" hidden="1" customWidth="1"/>
    <col min="15130" max="15132" width="9.140625" style="123"/>
    <col min="15133" max="15133" width="0" style="123" hidden="1" customWidth="1"/>
    <col min="15134" max="15134" width="9.140625" style="123"/>
    <col min="15135" max="15135" width="0" style="123" hidden="1" customWidth="1"/>
    <col min="15136" max="15357" width="9.140625" style="123"/>
    <col min="15358" max="15358" width="29.85546875" style="123" customWidth="1"/>
    <col min="15359" max="15359" width="14" style="123" bestFit="1" customWidth="1"/>
    <col min="15360" max="15360" width="0" style="123" hidden="1" customWidth="1"/>
    <col min="15361" max="15365" width="11.28515625" style="123" customWidth="1"/>
    <col min="15366" max="15366" width="9.7109375" style="123" customWidth="1"/>
    <col min="15367" max="15367" width="7.7109375" style="123" customWidth="1"/>
    <col min="15368" max="15368" width="8.5703125" style="123" customWidth="1"/>
    <col min="15369" max="15369" width="9.7109375" style="123" customWidth="1"/>
    <col min="15370" max="15370" width="7.5703125" style="123" customWidth="1"/>
    <col min="15371" max="15371" width="11.140625" style="123" customWidth="1"/>
    <col min="15372" max="15372" width="12.42578125" style="123" customWidth="1"/>
    <col min="15373" max="15384" width="9.140625" style="123"/>
    <col min="15385" max="15385" width="0" style="123" hidden="1" customWidth="1"/>
    <col min="15386" max="15388" width="9.140625" style="123"/>
    <col min="15389" max="15389" width="0" style="123" hidden="1" customWidth="1"/>
    <col min="15390" max="15390" width="9.140625" style="123"/>
    <col min="15391" max="15391" width="0" style="123" hidden="1" customWidth="1"/>
    <col min="15392" max="15613" width="9.140625" style="123"/>
    <col min="15614" max="15614" width="29.85546875" style="123" customWidth="1"/>
    <col min="15615" max="15615" width="14" style="123" bestFit="1" customWidth="1"/>
    <col min="15616" max="15616" width="0" style="123" hidden="1" customWidth="1"/>
    <col min="15617" max="15621" width="11.28515625" style="123" customWidth="1"/>
    <col min="15622" max="15622" width="9.7109375" style="123" customWidth="1"/>
    <col min="15623" max="15623" width="7.7109375" style="123" customWidth="1"/>
    <col min="15624" max="15624" width="8.5703125" style="123" customWidth="1"/>
    <col min="15625" max="15625" width="9.7109375" style="123" customWidth="1"/>
    <col min="15626" max="15626" width="7.5703125" style="123" customWidth="1"/>
    <col min="15627" max="15627" width="11.140625" style="123" customWidth="1"/>
    <col min="15628" max="15628" width="12.42578125" style="123" customWidth="1"/>
    <col min="15629" max="15640" width="9.140625" style="123"/>
    <col min="15641" max="15641" width="0" style="123" hidden="1" customWidth="1"/>
    <col min="15642" max="15644" width="9.140625" style="123"/>
    <col min="15645" max="15645" width="0" style="123" hidden="1" customWidth="1"/>
    <col min="15646" max="15646" width="9.140625" style="123"/>
    <col min="15647" max="15647" width="0" style="123" hidden="1" customWidth="1"/>
    <col min="15648" max="15869" width="9.140625" style="123"/>
    <col min="15870" max="15870" width="29.85546875" style="123" customWidth="1"/>
    <col min="15871" max="15871" width="14" style="123" bestFit="1" customWidth="1"/>
    <col min="15872" max="15872" width="0" style="123" hidden="1" customWidth="1"/>
    <col min="15873" max="15877" width="11.28515625" style="123" customWidth="1"/>
    <col min="15878" max="15878" width="9.7109375" style="123" customWidth="1"/>
    <col min="15879" max="15879" width="7.7109375" style="123" customWidth="1"/>
    <col min="15880" max="15880" width="8.5703125" style="123" customWidth="1"/>
    <col min="15881" max="15881" width="9.7109375" style="123" customWidth="1"/>
    <col min="15882" max="15882" width="7.5703125" style="123" customWidth="1"/>
    <col min="15883" max="15883" width="11.140625" style="123" customWidth="1"/>
    <col min="15884" max="15884" width="12.42578125" style="123" customWidth="1"/>
    <col min="15885" max="15896" width="9.140625" style="123"/>
    <col min="15897" max="15897" width="0" style="123" hidden="1" customWidth="1"/>
    <col min="15898" max="15900" width="9.140625" style="123"/>
    <col min="15901" max="15901" width="0" style="123" hidden="1" customWidth="1"/>
    <col min="15902" max="15902" width="9.140625" style="123"/>
    <col min="15903" max="15903" width="0" style="123" hidden="1" customWidth="1"/>
    <col min="15904" max="16125" width="9.140625" style="123"/>
    <col min="16126" max="16126" width="29.85546875" style="123" customWidth="1"/>
    <col min="16127" max="16127" width="14" style="123" bestFit="1" customWidth="1"/>
    <col min="16128" max="16128" width="0" style="123" hidden="1" customWidth="1"/>
    <col min="16129" max="16133" width="11.28515625" style="123" customWidth="1"/>
    <col min="16134" max="16134" width="9.7109375" style="123" customWidth="1"/>
    <col min="16135" max="16135" width="7.7109375" style="123" customWidth="1"/>
    <col min="16136" max="16136" width="8.5703125" style="123" customWidth="1"/>
    <col min="16137" max="16137" width="9.7109375" style="123" customWidth="1"/>
    <col min="16138" max="16138" width="7.5703125" style="123" customWidth="1"/>
    <col min="16139" max="16139" width="11.140625" style="123" customWidth="1"/>
    <col min="16140" max="16140" width="12.42578125" style="123" customWidth="1"/>
    <col min="16141" max="16152" width="9.140625" style="123"/>
    <col min="16153" max="16153" width="0" style="123" hidden="1" customWidth="1"/>
    <col min="16154" max="16156" width="9.140625" style="123"/>
    <col min="16157" max="16157" width="0" style="123" hidden="1" customWidth="1"/>
    <col min="16158" max="16158" width="9.140625" style="123"/>
    <col min="16159" max="16159" width="0" style="123" hidden="1" customWidth="1"/>
    <col min="16160" max="16384" width="9.140625" style="123"/>
  </cols>
  <sheetData>
    <row r="1" spans="1:31" x14ac:dyDescent="0.2">
      <c r="A1" s="123"/>
      <c r="B1" s="123"/>
    </row>
    <row r="2" spans="1:31" ht="23.25" customHeight="1" x14ac:dyDescent="0.2">
      <c r="A2" s="1090" t="s">
        <v>371</v>
      </c>
      <c r="B2" s="1090"/>
      <c r="C2" s="1090"/>
      <c r="D2" s="1090"/>
      <c r="E2" s="1090"/>
      <c r="F2" s="1090"/>
      <c r="G2" s="1090"/>
      <c r="H2" s="1090"/>
      <c r="I2" s="1090"/>
      <c r="J2" s="1090"/>
      <c r="K2" s="1090"/>
      <c r="L2" s="1090"/>
    </row>
    <row r="3" spans="1:31" ht="29.45" customHeight="1" x14ac:dyDescent="0.2">
      <c r="A3" s="1090"/>
      <c r="B3" s="1090"/>
      <c r="C3" s="1090"/>
      <c r="D3" s="1090"/>
      <c r="E3" s="1090"/>
      <c r="F3" s="1090"/>
      <c r="G3" s="1090"/>
      <c r="H3" s="1090"/>
      <c r="I3" s="1090"/>
      <c r="J3" s="1090"/>
      <c r="K3" s="1090"/>
      <c r="L3" s="1090"/>
    </row>
    <row r="4" spans="1:31" ht="30.6" customHeight="1" x14ac:dyDescent="0.35">
      <c r="A4" s="1091" t="s">
        <v>336</v>
      </c>
      <c r="B4" s="1092"/>
      <c r="C4" s="1092"/>
      <c r="D4" s="1092"/>
      <c r="E4" s="1092"/>
      <c r="F4" s="1092"/>
      <c r="G4" s="1092"/>
      <c r="H4" s="1092"/>
      <c r="I4" s="1092"/>
      <c r="J4" s="1092"/>
      <c r="K4" s="1092"/>
      <c r="L4" s="1092"/>
    </row>
    <row r="5" spans="1:31" ht="18.75" x14ac:dyDescent="0.3">
      <c r="A5" s="1093" t="s">
        <v>262</v>
      </c>
      <c r="B5" s="1093"/>
      <c r="C5" s="223"/>
      <c r="D5" s="223"/>
      <c r="E5" s="223"/>
      <c r="F5" s="223"/>
      <c r="G5" s="223"/>
      <c r="H5" s="223"/>
      <c r="I5" s="223"/>
      <c r="J5" s="223"/>
      <c r="K5" s="223"/>
      <c r="L5" s="537" t="s">
        <v>243</v>
      </c>
    </row>
    <row r="6" spans="1:31" ht="34.5" customHeight="1" x14ac:dyDescent="0.2">
      <c r="A6" s="1089" t="s">
        <v>314</v>
      </c>
      <c r="B6" s="1089" t="s">
        <v>328</v>
      </c>
      <c r="C6" s="800" t="s">
        <v>52</v>
      </c>
      <c r="D6" s="800" t="s">
        <v>53</v>
      </c>
      <c r="E6" s="800" t="s">
        <v>144</v>
      </c>
      <c r="F6" s="1088" t="s">
        <v>21</v>
      </c>
      <c r="G6" s="1088"/>
      <c r="H6" s="1088"/>
      <c r="I6" s="1088" t="s">
        <v>275</v>
      </c>
      <c r="J6" s="1088"/>
      <c r="K6" s="1088"/>
      <c r="L6" s="1089" t="s">
        <v>502</v>
      </c>
    </row>
    <row r="7" spans="1:31" ht="21.4" customHeight="1" x14ac:dyDescent="0.2">
      <c r="A7" s="1089"/>
      <c r="B7" s="1089"/>
      <c r="C7" s="1089" t="s">
        <v>119</v>
      </c>
      <c r="D7" s="1089" t="s">
        <v>119</v>
      </c>
      <c r="E7" s="1085" t="s">
        <v>119</v>
      </c>
      <c r="F7" s="1088" t="s">
        <v>119</v>
      </c>
      <c r="G7" s="1088"/>
      <c r="H7" s="1089" t="s">
        <v>259</v>
      </c>
      <c r="I7" s="1085" t="s">
        <v>318</v>
      </c>
      <c r="J7" s="1085" t="s">
        <v>638</v>
      </c>
      <c r="K7" s="1089" t="s">
        <v>641</v>
      </c>
      <c r="L7" s="1088"/>
      <c r="AE7" s="345" t="s">
        <v>263</v>
      </c>
    </row>
    <row r="8" spans="1:31" ht="12.75" customHeight="1" x14ac:dyDescent="0.2">
      <c r="A8" s="1089"/>
      <c r="B8" s="1089"/>
      <c r="C8" s="1089"/>
      <c r="D8" s="1089"/>
      <c r="E8" s="1086"/>
      <c r="F8" s="1089" t="s">
        <v>251</v>
      </c>
      <c r="G8" s="1088" t="s">
        <v>264</v>
      </c>
      <c r="H8" s="1089"/>
      <c r="I8" s="1086"/>
      <c r="J8" s="1086"/>
      <c r="K8" s="1088"/>
      <c r="L8" s="1088"/>
      <c r="AB8" s="123" t="s">
        <v>265</v>
      </c>
    </row>
    <row r="9" spans="1:31" ht="52.5" customHeight="1" x14ac:dyDescent="0.2">
      <c r="A9" s="1089"/>
      <c r="B9" s="1089"/>
      <c r="C9" s="1089"/>
      <c r="D9" s="1089"/>
      <c r="E9" s="1087"/>
      <c r="F9" s="1089"/>
      <c r="G9" s="1088"/>
      <c r="H9" s="1089"/>
      <c r="I9" s="1087"/>
      <c r="J9" s="1087"/>
      <c r="K9" s="1088"/>
      <c r="L9" s="1088"/>
    </row>
    <row r="10" spans="1:31" ht="126" customHeight="1" x14ac:dyDescent="0.2">
      <c r="A10" s="663" t="s">
        <v>266</v>
      </c>
      <c r="B10" s="530">
        <v>24060500</v>
      </c>
      <c r="C10" s="531">
        <v>1011.4</v>
      </c>
      <c r="D10" s="531">
        <v>333.6</v>
      </c>
      <c r="E10" s="531">
        <v>498.5</v>
      </c>
      <c r="F10" s="531">
        <v>1186.4000000000001</v>
      </c>
      <c r="G10" s="531">
        <v>1189.3</v>
      </c>
      <c r="H10" s="532">
        <f>+F10/G10*100</f>
        <v>99.756159085176165</v>
      </c>
      <c r="I10" s="531">
        <v>859</v>
      </c>
      <c r="J10" s="531">
        <v>972.4</v>
      </c>
      <c r="K10" s="531">
        <v>2828.0589251302717</v>
      </c>
      <c r="L10" s="538">
        <v>4225.9813374623509</v>
      </c>
    </row>
    <row r="11" spans="1:31" ht="18" customHeight="1" x14ac:dyDescent="0.3">
      <c r="A11" s="1084" t="s">
        <v>254</v>
      </c>
      <c r="B11" s="1084"/>
      <c r="C11" s="429">
        <v>122.41587993221999</v>
      </c>
      <c r="D11" s="429">
        <f>+D10/C10*100</f>
        <v>32.983982598378489</v>
      </c>
      <c r="E11" s="429">
        <f>+E10/D10*100</f>
        <v>149.4304556354916</v>
      </c>
      <c r="F11" s="430"/>
      <c r="G11" s="429">
        <f>+G10/E10*100</f>
        <v>238.57572718154461</v>
      </c>
      <c r="H11" s="430"/>
      <c r="I11" s="430"/>
      <c r="J11" s="430"/>
      <c r="K11" s="429"/>
      <c r="L11" s="430"/>
    </row>
    <row r="12" spans="1:31" ht="7.5" customHeight="1" x14ac:dyDescent="0.2">
      <c r="A12" s="533"/>
      <c r="B12" s="534"/>
      <c r="C12" s="535"/>
      <c r="D12" s="535"/>
      <c r="E12" s="535"/>
      <c r="F12" s="535"/>
      <c r="G12" s="535"/>
      <c r="H12" s="536"/>
      <c r="I12" s="536"/>
      <c r="J12" s="535"/>
      <c r="K12" s="535"/>
      <c r="L12" s="223"/>
    </row>
    <row r="16" spans="1:31" ht="18" x14ac:dyDescent="0.25">
      <c r="L16" s="356"/>
    </row>
    <row r="19" spans="12:12" x14ac:dyDescent="0.2">
      <c r="L19" s="346"/>
    </row>
  </sheetData>
  <mergeCells count="19">
    <mergeCell ref="J7:J9"/>
    <mergeCell ref="K7:K9"/>
    <mergeCell ref="F8:F9"/>
    <mergeCell ref="G8:G9"/>
    <mergeCell ref="A2:L3"/>
    <mergeCell ref="A4:L4"/>
    <mergeCell ref="A5:B5"/>
    <mergeCell ref="A6:A9"/>
    <mergeCell ref="B6:B9"/>
    <mergeCell ref="F6:H6"/>
    <mergeCell ref="I6:K6"/>
    <mergeCell ref="L6:L9"/>
    <mergeCell ref="C7:C9"/>
    <mergeCell ref="D7:D9"/>
    <mergeCell ref="A11:B11"/>
    <mergeCell ref="E7:E9"/>
    <mergeCell ref="F7:G7"/>
    <mergeCell ref="H7:H9"/>
    <mergeCell ref="I7:I9"/>
  </mergeCells>
  <printOptions horizontalCentered="1"/>
  <pageMargins left="0.19685039370078741" right="0.19685039370078741" top="0.78740157480314965" bottom="0.59055118110236227" header="0.15748031496062992" footer="0.35433070866141736"/>
  <pageSetup paperSize="9" scale="70" orientation="landscape" r:id="rId1"/>
  <headerFooter alignWithMargins="0"/>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9"/>
  <sheetViews>
    <sheetView view="pageBreakPreview" zoomScaleNormal="90" zoomScaleSheetLayoutView="100" workbookViewId="0">
      <selection activeCell="L18" sqref="L18"/>
    </sheetView>
  </sheetViews>
  <sheetFormatPr defaultRowHeight="12.75" x14ac:dyDescent="0.2"/>
  <cols>
    <col min="1" max="1" width="13.42578125" style="314" customWidth="1"/>
    <col min="2" max="3" width="11.85546875" style="314" customWidth="1"/>
    <col min="4" max="4" width="7.42578125" style="314" customWidth="1"/>
    <col min="5" max="5" width="11.85546875" style="314" customWidth="1"/>
    <col min="6" max="6" width="10.140625" style="314" customWidth="1"/>
    <col min="7" max="7" width="12" style="314" customWidth="1"/>
    <col min="8" max="8" width="8.140625" style="314" customWidth="1"/>
    <col min="9" max="9" width="10.28515625" style="314" customWidth="1"/>
    <col min="10" max="240" width="8.85546875" style="314"/>
    <col min="241" max="241" width="26" style="314" customWidth="1"/>
    <col min="242" max="243" width="8.85546875" style="314"/>
    <col min="244" max="244" width="9.7109375" style="314" customWidth="1"/>
    <col min="245" max="252" width="8.85546875" style="314"/>
    <col min="253" max="253" width="11.7109375" style="314" customWidth="1"/>
    <col min="254" max="254" width="8.85546875" style="314"/>
    <col min="255" max="255" width="10.28515625" style="314" bestFit="1" customWidth="1"/>
    <col min="256" max="256" width="8.85546875" style="314"/>
    <col min="257" max="257" width="10.28515625" style="314" bestFit="1" customWidth="1"/>
    <col min="258" max="258" width="8.85546875" style="314"/>
    <col min="259" max="259" width="10.28515625" style="314" bestFit="1" customWidth="1"/>
    <col min="260" max="496" width="8.85546875" style="314"/>
    <col min="497" max="497" width="26" style="314" customWidth="1"/>
    <col min="498" max="499" width="8.85546875" style="314"/>
    <col min="500" max="500" width="9.7109375" style="314" customWidth="1"/>
    <col min="501" max="508" width="8.85546875" style="314"/>
    <col min="509" max="509" width="11.7109375" style="314" customWidth="1"/>
    <col min="510" max="510" width="8.85546875" style="314"/>
    <col min="511" max="511" width="10.28515625" style="314" bestFit="1" customWidth="1"/>
    <col min="512" max="512" width="8.85546875" style="314"/>
    <col min="513" max="513" width="10.28515625" style="314" bestFit="1" customWidth="1"/>
    <col min="514" max="514" width="8.85546875" style="314"/>
    <col min="515" max="515" width="10.28515625" style="314" bestFit="1" customWidth="1"/>
    <col min="516" max="752" width="8.85546875" style="314"/>
    <col min="753" max="753" width="26" style="314" customWidth="1"/>
    <col min="754" max="755" width="8.85546875" style="314"/>
    <col min="756" max="756" width="9.7109375" style="314" customWidth="1"/>
    <col min="757" max="764" width="8.85546875" style="314"/>
    <col min="765" max="765" width="11.7109375" style="314" customWidth="1"/>
    <col min="766" max="766" width="8.85546875" style="314"/>
    <col min="767" max="767" width="10.28515625" style="314" bestFit="1" customWidth="1"/>
    <col min="768" max="768" width="8.85546875" style="314"/>
    <col min="769" max="769" width="10.28515625" style="314" bestFit="1" customWidth="1"/>
    <col min="770" max="770" width="8.85546875" style="314"/>
    <col min="771" max="771" width="10.28515625" style="314" bestFit="1" customWidth="1"/>
    <col min="772" max="1008" width="8.85546875" style="314"/>
    <col min="1009" max="1009" width="26" style="314" customWidth="1"/>
    <col min="1010" max="1011" width="8.85546875" style="314"/>
    <col min="1012" max="1012" width="9.7109375" style="314" customWidth="1"/>
    <col min="1013" max="1020" width="8.85546875" style="314"/>
    <col min="1021" max="1021" width="11.7109375" style="314" customWidth="1"/>
    <col min="1022" max="1022" width="8.85546875" style="314"/>
    <col min="1023" max="1023" width="10.28515625" style="314" bestFit="1" customWidth="1"/>
    <col min="1024" max="1024" width="8.85546875" style="314"/>
    <col min="1025" max="1025" width="10.28515625" style="314" bestFit="1" customWidth="1"/>
    <col min="1026" max="1026" width="8.85546875" style="314"/>
    <col min="1027" max="1027" width="10.28515625" style="314" bestFit="1" customWidth="1"/>
    <col min="1028" max="1264" width="8.85546875" style="314"/>
    <col min="1265" max="1265" width="26" style="314" customWidth="1"/>
    <col min="1266" max="1267" width="8.85546875" style="314"/>
    <col min="1268" max="1268" width="9.7109375" style="314" customWidth="1"/>
    <col min="1269" max="1276" width="8.85546875" style="314"/>
    <col min="1277" max="1277" width="11.7109375" style="314" customWidth="1"/>
    <col min="1278" max="1278" width="8.85546875" style="314"/>
    <col min="1279" max="1279" width="10.28515625" style="314" bestFit="1" customWidth="1"/>
    <col min="1280" max="1280" width="8.85546875" style="314"/>
    <col min="1281" max="1281" width="10.28515625" style="314" bestFit="1" customWidth="1"/>
    <col min="1282" max="1282" width="8.85546875" style="314"/>
    <col min="1283" max="1283" width="10.28515625" style="314" bestFit="1" customWidth="1"/>
    <col min="1284" max="1520" width="8.85546875" style="314"/>
    <col min="1521" max="1521" width="26" style="314" customWidth="1"/>
    <col min="1522" max="1523" width="8.85546875" style="314"/>
    <col min="1524" max="1524" width="9.7109375" style="314" customWidth="1"/>
    <col min="1525" max="1532" width="8.85546875" style="314"/>
    <col min="1533" max="1533" width="11.7109375" style="314" customWidth="1"/>
    <col min="1534" max="1534" width="8.85546875" style="314"/>
    <col min="1535" max="1535" width="10.28515625" style="314" bestFit="1" customWidth="1"/>
    <col min="1536" max="1536" width="8.85546875" style="314"/>
    <col min="1537" max="1537" width="10.28515625" style="314" bestFit="1" customWidth="1"/>
    <col min="1538" max="1538" width="8.85546875" style="314"/>
    <col min="1539" max="1539" width="10.28515625" style="314" bestFit="1" customWidth="1"/>
    <col min="1540" max="1776" width="8.85546875" style="314"/>
    <col min="1777" max="1777" width="26" style="314" customWidth="1"/>
    <col min="1778" max="1779" width="8.85546875" style="314"/>
    <col min="1780" max="1780" width="9.7109375" style="314" customWidth="1"/>
    <col min="1781" max="1788" width="8.85546875" style="314"/>
    <col min="1789" max="1789" width="11.7109375" style="314" customWidth="1"/>
    <col min="1790" max="1790" width="8.85546875" style="314"/>
    <col min="1791" max="1791" width="10.28515625" style="314" bestFit="1" customWidth="1"/>
    <col min="1792" max="1792" width="8.85546875" style="314"/>
    <col min="1793" max="1793" width="10.28515625" style="314" bestFit="1" customWidth="1"/>
    <col min="1794" max="1794" width="8.85546875" style="314"/>
    <col min="1795" max="1795" width="10.28515625" style="314" bestFit="1" customWidth="1"/>
    <col min="1796" max="2032" width="8.85546875" style="314"/>
    <col min="2033" max="2033" width="26" style="314" customWidth="1"/>
    <col min="2034" max="2035" width="8.85546875" style="314"/>
    <col min="2036" max="2036" width="9.7109375" style="314" customWidth="1"/>
    <col min="2037" max="2044" width="8.85546875" style="314"/>
    <col min="2045" max="2045" width="11.7109375" style="314" customWidth="1"/>
    <col min="2046" max="2046" width="8.85546875" style="314"/>
    <col min="2047" max="2047" width="10.28515625" style="314" bestFit="1" customWidth="1"/>
    <col min="2048" max="2048" width="8.85546875" style="314"/>
    <col min="2049" max="2049" width="10.28515625" style="314" bestFit="1" customWidth="1"/>
    <col min="2050" max="2050" width="8.85546875" style="314"/>
    <col min="2051" max="2051" width="10.28515625" style="314" bestFit="1" customWidth="1"/>
    <col min="2052" max="2288" width="8.85546875" style="314"/>
    <col min="2289" max="2289" width="26" style="314" customWidth="1"/>
    <col min="2290" max="2291" width="8.85546875" style="314"/>
    <col min="2292" max="2292" width="9.7109375" style="314" customWidth="1"/>
    <col min="2293" max="2300" width="8.85546875" style="314"/>
    <col min="2301" max="2301" width="11.7109375" style="314" customWidth="1"/>
    <col min="2302" max="2302" width="8.85546875" style="314"/>
    <col min="2303" max="2303" width="10.28515625" style="314" bestFit="1" customWidth="1"/>
    <col min="2304" max="2304" width="8.85546875" style="314"/>
    <col min="2305" max="2305" width="10.28515625" style="314" bestFit="1" customWidth="1"/>
    <col min="2306" max="2306" width="8.85546875" style="314"/>
    <col min="2307" max="2307" width="10.28515625" style="314" bestFit="1" customWidth="1"/>
    <col min="2308" max="2544" width="8.85546875" style="314"/>
    <col min="2545" max="2545" width="26" style="314" customWidth="1"/>
    <col min="2546" max="2547" width="8.85546875" style="314"/>
    <col min="2548" max="2548" width="9.7109375" style="314" customWidth="1"/>
    <col min="2549" max="2556" width="8.85546875" style="314"/>
    <col min="2557" max="2557" width="11.7109375" style="314" customWidth="1"/>
    <col min="2558" max="2558" width="8.85546875" style="314"/>
    <col min="2559" max="2559" width="10.28515625" style="314" bestFit="1" customWidth="1"/>
    <col min="2560" max="2560" width="8.85546875" style="314"/>
    <col min="2561" max="2561" width="10.28515625" style="314" bestFit="1" customWidth="1"/>
    <col min="2562" max="2562" width="8.85546875" style="314"/>
    <col min="2563" max="2563" width="10.28515625" style="314" bestFit="1" customWidth="1"/>
    <col min="2564" max="2800" width="8.85546875" style="314"/>
    <col min="2801" max="2801" width="26" style="314" customWidth="1"/>
    <col min="2802" max="2803" width="8.85546875" style="314"/>
    <col min="2804" max="2804" width="9.7109375" style="314" customWidth="1"/>
    <col min="2805" max="2812" width="8.85546875" style="314"/>
    <col min="2813" max="2813" width="11.7109375" style="314" customWidth="1"/>
    <col min="2814" max="2814" width="8.85546875" style="314"/>
    <col min="2815" max="2815" width="10.28515625" style="314" bestFit="1" customWidth="1"/>
    <col min="2816" max="2816" width="8.85546875" style="314"/>
    <col min="2817" max="2817" width="10.28515625" style="314" bestFit="1" customWidth="1"/>
    <col min="2818" max="2818" width="8.85546875" style="314"/>
    <col min="2819" max="2819" width="10.28515625" style="314" bestFit="1" customWidth="1"/>
    <col min="2820" max="3056" width="8.85546875" style="314"/>
    <col min="3057" max="3057" width="26" style="314" customWidth="1"/>
    <col min="3058" max="3059" width="8.85546875" style="314"/>
    <col min="3060" max="3060" width="9.7109375" style="314" customWidth="1"/>
    <col min="3061" max="3068" width="8.85546875" style="314"/>
    <col min="3069" max="3069" width="11.7109375" style="314" customWidth="1"/>
    <col min="3070" max="3070" width="8.85546875" style="314"/>
    <col min="3071" max="3071" width="10.28515625" style="314" bestFit="1" customWidth="1"/>
    <col min="3072" max="3072" width="8.85546875" style="314"/>
    <col min="3073" max="3073" width="10.28515625" style="314" bestFit="1" customWidth="1"/>
    <col min="3074" max="3074" width="8.85546875" style="314"/>
    <col min="3075" max="3075" width="10.28515625" style="314" bestFit="1" customWidth="1"/>
    <col min="3076" max="3312" width="8.85546875" style="314"/>
    <col min="3313" max="3313" width="26" style="314" customWidth="1"/>
    <col min="3314" max="3315" width="8.85546875" style="314"/>
    <col min="3316" max="3316" width="9.7109375" style="314" customWidth="1"/>
    <col min="3317" max="3324" width="8.85546875" style="314"/>
    <col min="3325" max="3325" width="11.7109375" style="314" customWidth="1"/>
    <col min="3326" max="3326" width="8.85546875" style="314"/>
    <col min="3327" max="3327" width="10.28515625" style="314" bestFit="1" customWidth="1"/>
    <col min="3328" max="3328" width="8.85546875" style="314"/>
    <col min="3329" max="3329" width="10.28515625" style="314" bestFit="1" customWidth="1"/>
    <col min="3330" max="3330" width="8.85546875" style="314"/>
    <col min="3331" max="3331" width="10.28515625" style="314" bestFit="1" customWidth="1"/>
    <col min="3332" max="3568" width="8.85546875" style="314"/>
    <col min="3569" max="3569" width="26" style="314" customWidth="1"/>
    <col min="3570" max="3571" width="8.85546875" style="314"/>
    <col min="3572" max="3572" width="9.7109375" style="314" customWidth="1"/>
    <col min="3573" max="3580" width="8.85546875" style="314"/>
    <col min="3581" max="3581" width="11.7109375" style="314" customWidth="1"/>
    <col min="3582" max="3582" width="8.85546875" style="314"/>
    <col min="3583" max="3583" width="10.28515625" style="314" bestFit="1" customWidth="1"/>
    <col min="3584" max="3584" width="8.85546875" style="314"/>
    <col min="3585" max="3585" width="10.28515625" style="314" bestFit="1" customWidth="1"/>
    <col min="3586" max="3586" width="8.85546875" style="314"/>
    <col min="3587" max="3587" width="10.28515625" style="314" bestFit="1" customWidth="1"/>
    <col min="3588" max="3824" width="8.85546875" style="314"/>
    <col min="3825" max="3825" width="26" style="314" customWidth="1"/>
    <col min="3826" max="3827" width="8.85546875" style="314"/>
    <col min="3828" max="3828" width="9.7109375" style="314" customWidth="1"/>
    <col min="3829" max="3836" width="8.85546875" style="314"/>
    <col min="3837" max="3837" width="11.7109375" style="314" customWidth="1"/>
    <col min="3838" max="3838" width="8.85546875" style="314"/>
    <col min="3839" max="3839" width="10.28515625" style="314" bestFit="1" customWidth="1"/>
    <col min="3840" max="3840" width="8.85546875" style="314"/>
    <col min="3841" max="3841" width="10.28515625" style="314" bestFit="1" customWidth="1"/>
    <col min="3842" max="3842" width="8.85546875" style="314"/>
    <col min="3843" max="3843" width="10.28515625" style="314" bestFit="1" customWidth="1"/>
    <col min="3844" max="4080" width="8.85546875" style="314"/>
    <col min="4081" max="4081" width="26" style="314" customWidth="1"/>
    <col min="4082" max="4083" width="8.85546875" style="314"/>
    <col min="4084" max="4084" width="9.7109375" style="314" customWidth="1"/>
    <col min="4085" max="4092" width="8.85546875" style="314"/>
    <col min="4093" max="4093" width="11.7109375" style="314" customWidth="1"/>
    <col min="4094" max="4094" width="8.85546875" style="314"/>
    <col min="4095" max="4095" width="10.28515625" style="314" bestFit="1" customWidth="1"/>
    <col min="4096" max="4096" width="8.85546875" style="314"/>
    <col min="4097" max="4097" width="10.28515625" style="314" bestFit="1" customWidth="1"/>
    <col min="4098" max="4098" width="8.85546875" style="314"/>
    <col min="4099" max="4099" width="10.28515625" style="314" bestFit="1" customWidth="1"/>
    <col min="4100" max="4336" width="8.85546875" style="314"/>
    <col min="4337" max="4337" width="26" style="314" customWidth="1"/>
    <col min="4338" max="4339" width="8.85546875" style="314"/>
    <col min="4340" max="4340" width="9.7109375" style="314" customWidth="1"/>
    <col min="4341" max="4348" width="8.85546875" style="314"/>
    <col min="4349" max="4349" width="11.7109375" style="314" customWidth="1"/>
    <col min="4350" max="4350" width="8.85546875" style="314"/>
    <col min="4351" max="4351" width="10.28515625" style="314" bestFit="1" customWidth="1"/>
    <col min="4352" max="4352" width="8.85546875" style="314"/>
    <col min="4353" max="4353" width="10.28515625" style="314" bestFit="1" customWidth="1"/>
    <col min="4354" max="4354" width="8.85546875" style="314"/>
    <col min="4355" max="4355" width="10.28515625" style="314" bestFit="1" customWidth="1"/>
    <col min="4356" max="4592" width="8.85546875" style="314"/>
    <col min="4593" max="4593" width="26" style="314" customWidth="1"/>
    <col min="4594" max="4595" width="8.85546875" style="314"/>
    <col min="4596" max="4596" width="9.7109375" style="314" customWidth="1"/>
    <col min="4597" max="4604" width="8.85546875" style="314"/>
    <col min="4605" max="4605" width="11.7109375" style="314" customWidth="1"/>
    <col min="4606" max="4606" width="8.85546875" style="314"/>
    <col min="4607" max="4607" width="10.28515625" style="314" bestFit="1" customWidth="1"/>
    <col min="4608" max="4608" width="8.85546875" style="314"/>
    <col min="4609" max="4609" width="10.28515625" style="314" bestFit="1" customWidth="1"/>
    <col min="4610" max="4610" width="8.85546875" style="314"/>
    <col min="4611" max="4611" width="10.28515625" style="314" bestFit="1" customWidth="1"/>
    <col min="4612" max="4848" width="8.85546875" style="314"/>
    <col min="4849" max="4849" width="26" style="314" customWidth="1"/>
    <col min="4850" max="4851" width="8.85546875" style="314"/>
    <col min="4852" max="4852" width="9.7109375" style="314" customWidth="1"/>
    <col min="4853" max="4860" width="8.85546875" style="314"/>
    <col min="4861" max="4861" width="11.7109375" style="314" customWidth="1"/>
    <col min="4862" max="4862" width="8.85546875" style="314"/>
    <col min="4863" max="4863" width="10.28515625" style="314" bestFit="1" customWidth="1"/>
    <col min="4864" max="4864" width="8.85546875" style="314"/>
    <col min="4865" max="4865" width="10.28515625" style="314" bestFit="1" customWidth="1"/>
    <col min="4866" max="4866" width="8.85546875" style="314"/>
    <col min="4867" max="4867" width="10.28515625" style="314" bestFit="1" customWidth="1"/>
    <col min="4868" max="5104" width="8.85546875" style="314"/>
    <col min="5105" max="5105" width="26" style="314" customWidth="1"/>
    <col min="5106" max="5107" width="8.85546875" style="314"/>
    <col min="5108" max="5108" width="9.7109375" style="314" customWidth="1"/>
    <col min="5109" max="5116" width="8.85546875" style="314"/>
    <col min="5117" max="5117" width="11.7109375" style="314" customWidth="1"/>
    <col min="5118" max="5118" width="8.85546875" style="314"/>
    <col min="5119" max="5119" width="10.28515625" style="314" bestFit="1" customWidth="1"/>
    <col min="5120" max="5120" width="8.85546875" style="314"/>
    <col min="5121" max="5121" width="10.28515625" style="314" bestFit="1" customWidth="1"/>
    <col min="5122" max="5122" width="8.85546875" style="314"/>
    <col min="5123" max="5123" width="10.28515625" style="314" bestFit="1" customWidth="1"/>
    <col min="5124" max="5360" width="8.85546875" style="314"/>
    <col min="5361" max="5361" width="26" style="314" customWidth="1"/>
    <col min="5362" max="5363" width="8.85546875" style="314"/>
    <col min="5364" max="5364" width="9.7109375" style="314" customWidth="1"/>
    <col min="5365" max="5372" width="8.85546875" style="314"/>
    <col min="5373" max="5373" width="11.7109375" style="314" customWidth="1"/>
    <col min="5374" max="5374" width="8.85546875" style="314"/>
    <col min="5375" max="5375" width="10.28515625" style="314" bestFit="1" customWidth="1"/>
    <col min="5376" max="5376" width="8.85546875" style="314"/>
    <col min="5377" max="5377" width="10.28515625" style="314" bestFit="1" customWidth="1"/>
    <col min="5378" max="5378" width="8.85546875" style="314"/>
    <col min="5379" max="5379" width="10.28515625" style="314" bestFit="1" customWidth="1"/>
    <col min="5380" max="5616" width="8.85546875" style="314"/>
    <col min="5617" max="5617" width="26" style="314" customWidth="1"/>
    <col min="5618" max="5619" width="8.85546875" style="314"/>
    <col min="5620" max="5620" width="9.7109375" style="314" customWidth="1"/>
    <col min="5621" max="5628" width="8.85546875" style="314"/>
    <col min="5629" max="5629" width="11.7109375" style="314" customWidth="1"/>
    <col min="5630" max="5630" width="8.85546875" style="314"/>
    <col min="5631" max="5631" width="10.28515625" style="314" bestFit="1" customWidth="1"/>
    <col min="5632" max="5632" width="8.85546875" style="314"/>
    <col min="5633" max="5633" width="10.28515625" style="314" bestFit="1" customWidth="1"/>
    <col min="5634" max="5634" width="8.85546875" style="314"/>
    <col min="5635" max="5635" width="10.28515625" style="314" bestFit="1" customWidth="1"/>
    <col min="5636" max="5872" width="8.85546875" style="314"/>
    <col min="5873" max="5873" width="26" style="314" customWidth="1"/>
    <col min="5874" max="5875" width="8.85546875" style="314"/>
    <col min="5876" max="5876" width="9.7109375" style="314" customWidth="1"/>
    <col min="5877" max="5884" width="8.85546875" style="314"/>
    <col min="5885" max="5885" width="11.7109375" style="314" customWidth="1"/>
    <col min="5886" max="5886" width="8.85546875" style="314"/>
    <col min="5887" max="5887" width="10.28515625" style="314" bestFit="1" customWidth="1"/>
    <col min="5888" max="5888" width="8.85546875" style="314"/>
    <col min="5889" max="5889" width="10.28515625" style="314" bestFit="1" customWidth="1"/>
    <col min="5890" max="5890" width="8.85546875" style="314"/>
    <col min="5891" max="5891" width="10.28515625" style="314" bestFit="1" customWidth="1"/>
    <col min="5892" max="6128" width="8.85546875" style="314"/>
    <col min="6129" max="6129" width="26" style="314" customWidth="1"/>
    <col min="6130" max="6131" width="8.85546875" style="314"/>
    <col min="6132" max="6132" width="9.7109375" style="314" customWidth="1"/>
    <col min="6133" max="6140" width="8.85546875" style="314"/>
    <col min="6141" max="6141" width="11.7109375" style="314" customWidth="1"/>
    <col min="6142" max="6142" width="8.85546875" style="314"/>
    <col min="6143" max="6143" width="10.28515625" style="314" bestFit="1" customWidth="1"/>
    <col min="6144" max="6144" width="8.85546875" style="314"/>
    <col min="6145" max="6145" width="10.28515625" style="314" bestFit="1" customWidth="1"/>
    <col min="6146" max="6146" width="8.85546875" style="314"/>
    <col min="6147" max="6147" width="10.28515625" style="314" bestFit="1" customWidth="1"/>
    <col min="6148" max="6384" width="8.85546875" style="314"/>
    <col min="6385" max="6385" width="26" style="314" customWidth="1"/>
    <col min="6386" max="6387" width="8.85546875" style="314"/>
    <col min="6388" max="6388" width="9.7109375" style="314" customWidth="1"/>
    <col min="6389" max="6396" width="8.85546875" style="314"/>
    <col min="6397" max="6397" width="11.7109375" style="314" customWidth="1"/>
    <col min="6398" max="6398" width="8.85546875" style="314"/>
    <col min="6399" max="6399" width="10.28515625" style="314" bestFit="1" customWidth="1"/>
    <col min="6400" max="6400" width="8.85546875" style="314"/>
    <col min="6401" max="6401" width="10.28515625" style="314" bestFit="1" customWidth="1"/>
    <col min="6402" max="6402" width="8.85546875" style="314"/>
    <col min="6403" max="6403" width="10.28515625" style="314" bestFit="1" customWidth="1"/>
    <col min="6404" max="6640" width="8.85546875" style="314"/>
    <col min="6641" max="6641" width="26" style="314" customWidth="1"/>
    <col min="6642" max="6643" width="8.85546875" style="314"/>
    <col min="6644" max="6644" width="9.7109375" style="314" customWidth="1"/>
    <col min="6645" max="6652" width="8.85546875" style="314"/>
    <col min="6653" max="6653" width="11.7109375" style="314" customWidth="1"/>
    <col min="6654" max="6654" width="8.85546875" style="314"/>
    <col min="6655" max="6655" width="10.28515625" style="314" bestFit="1" customWidth="1"/>
    <col min="6656" max="6656" width="8.85546875" style="314"/>
    <col min="6657" max="6657" width="10.28515625" style="314" bestFit="1" customWidth="1"/>
    <col min="6658" max="6658" width="8.85546875" style="314"/>
    <col min="6659" max="6659" width="10.28515625" style="314" bestFit="1" customWidth="1"/>
    <col min="6660" max="6896" width="8.85546875" style="314"/>
    <col min="6897" max="6897" width="26" style="314" customWidth="1"/>
    <col min="6898" max="6899" width="8.85546875" style="314"/>
    <col min="6900" max="6900" width="9.7109375" style="314" customWidth="1"/>
    <col min="6901" max="6908" width="8.85546875" style="314"/>
    <col min="6909" max="6909" width="11.7109375" style="314" customWidth="1"/>
    <col min="6910" max="6910" width="8.85546875" style="314"/>
    <col min="6911" max="6911" width="10.28515625" style="314" bestFit="1" customWidth="1"/>
    <col min="6912" max="6912" width="8.85546875" style="314"/>
    <col min="6913" max="6913" width="10.28515625" style="314" bestFit="1" customWidth="1"/>
    <col min="6914" max="6914" width="8.85546875" style="314"/>
    <col min="6915" max="6915" width="10.28515625" style="314" bestFit="1" customWidth="1"/>
    <col min="6916" max="7152" width="8.85546875" style="314"/>
    <col min="7153" max="7153" width="26" style="314" customWidth="1"/>
    <col min="7154" max="7155" width="8.85546875" style="314"/>
    <col min="7156" max="7156" width="9.7109375" style="314" customWidth="1"/>
    <col min="7157" max="7164" width="8.85546875" style="314"/>
    <col min="7165" max="7165" width="11.7109375" style="314" customWidth="1"/>
    <col min="7166" max="7166" width="8.85546875" style="314"/>
    <col min="7167" max="7167" width="10.28515625" style="314" bestFit="1" customWidth="1"/>
    <col min="7168" max="7168" width="8.85546875" style="314"/>
    <col min="7169" max="7169" width="10.28515625" style="314" bestFit="1" customWidth="1"/>
    <col min="7170" max="7170" width="8.85546875" style="314"/>
    <col min="7171" max="7171" width="10.28515625" style="314" bestFit="1" customWidth="1"/>
    <col min="7172" max="7408" width="8.85546875" style="314"/>
    <col min="7409" max="7409" width="26" style="314" customWidth="1"/>
    <col min="7410" max="7411" width="8.85546875" style="314"/>
    <col min="7412" max="7412" width="9.7109375" style="314" customWidth="1"/>
    <col min="7413" max="7420" width="8.85546875" style="314"/>
    <col min="7421" max="7421" width="11.7109375" style="314" customWidth="1"/>
    <col min="7422" max="7422" width="8.85546875" style="314"/>
    <col min="7423" max="7423" width="10.28515625" style="314" bestFit="1" customWidth="1"/>
    <col min="7424" max="7424" width="8.85546875" style="314"/>
    <col min="7425" max="7425" width="10.28515625" style="314" bestFit="1" customWidth="1"/>
    <col min="7426" max="7426" width="8.85546875" style="314"/>
    <col min="7427" max="7427" width="10.28515625" style="314" bestFit="1" customWidth="1"/>
    <col min="7428" max="7664" width="8.85546875" style="314"/>
    <col min="7665" max="7665" width="26" style="314" customWidth="1"/>
    <col min="7666" max="7667" width="8.85546875" style="314"/>
    <col min="7668" max="7668" width="9.7109375" style="314" customWidth="1"/>
    <col min="7669" max="7676" width="8.85546875" style="314"/>
    <col min="7677" max="7677" width="11.7109375" style="314" customWidth="1"/>
    <col min="7678" max="7678" width="8.85546875" style="314"/>
    <col min="7679" max="7679" width="10.28515625" style="314" bestFit="1" customWidth="1"/>
    <col min="7680" max="7680" width="8.85546875" style="314"/>
    <col min="7681" max="7681" width="10.28515625" style="314" bestFit="1" customWidth="1"/>
    <col min="7682" max="7682" width="8.85546875" style="314"/>
    <col min="7683" max="7683" width="10.28515625" style="314" bestFit="1" customWidth="1"/>
    <col min="7684" max="7920" width="8.85546875" style="314"/>
    <col min="7921" max="7921" width="26" style="314" customWidth="1"/>
    <col min="7922" max="7923" width="8.85546875" style="314"/>
    <col min="7924" max="7924" width="9.7109375" style="314" customWidth="1"/>
    <col min="7925" max="7932" width="8.85546875" style="314"/>
    <col min="7933" max="7933" width="11.7109375" style="314" customWidth="1"/>
    <col min="7934" max="7934" width="8.85546875" style="314"/>
    <col min="7935" max="7935" width="10.28515625" style="314" bestFit="1" customWidth="1"/>
    <col min="7936" max="7936" width="8.85546875" style="314"/>
    <col min="7937" max="7937" width="10.28515625" style="314" bestFit="1" customWidth="1"/>
    <col min="7938" max="7938" width="8.85546875" style="314"/>
    <col min="7939" max="7939" width="10.28515625" style="314" bestFit="1" customWidth="1"/>
    <col min="7940" max="8176" width="8.85546875" style="314"/>
    <col min="8177" max="8177" width="26" style="314" customWidth="1"/>
    <col min="8178" max="8179" width="8.85546875" style="314"/>
    <col min="8180" max="8180" width="9.7109375" style="314" customWidth="1"/>
    <col min="8181" max="8188" width="8.85546875" style="314"/>
    <col min="8189" max="8189" width="11.7109375" style="314" customWidth="1"/>
    <col min="8190" max="8190" width="8.85546875" style="314"/>
    <col min="8191" max="8191" width="10.28515625" style="314" bestFit="1" customWidth="1"/>
    <col min="8192" max="8192" width="8.85546875" style="314"/>
    <col min="8193" max="8193" width="10.28515625" style="314" bestFit="1" customWidth="1"/>
    <col min="8194" max="8194" width="8.85546875" style="314"/>
    <col min="8195" max="8195" width="10.28515625" style="314" bestFit="1" customWidth="1"/>
    <col min="8196" max="8432" width="8.85546875" style="314"/>
    <col min="8433" max="8433" width="26" style="314" customWidth="1"/>
    <col min="8434" max="8435" width="8.85546875" style="314"/>
    <col min="8436" max="8436" width="9.7109375" style="314" customWidth="1"/>
    <col min="8437" max="8444" width="8.85546875" style="314"/>
    <col min="8445" max="8445" width="11.7109375" style="314" customWidth="1"/>
    <col min="8446" max="8446" width="8.85546875" style="314"/>
    <col min="8447" max="8447" width="10.28515625" style="314" bestFit="1" customWidth="1"/>
    <col min="8448" max="8448" width="8.85546875" style="314"/>
    <col min="8449" max="8449" width="10.28515625" style="314" bestFit="1" customWidth="1"/>
    <col min="8450" max="8450" width="8.85546875" style="314"/>
    <col min="8451" max="8451" width="10.28515625" style="314" bestFit="1" customWidth="1"/>
    <col min="8452" max="8688" width="8.85546875" style="314"/>
    <col min="8689" max="8689" width="26" style="314" customWidth="1"/>
    <col min="8690" max="8691" width="8.85546875" style="314"/>
    <col min="8692" max="8692" width="9.7109375" style="314" customWidth="1"/>
    <col min="8693" max="8700" width="8.85546875" style="314"/>
    <col min="8701" max="8701" width="11.7109375" style="314" customWidth="1"/>
    <col min="8702" max="8702" width="8.85546875" style="314"/>
    <col min="8703" max="8703" width="10.28515625" style="314" bestFit="1" customWidth="1"/>
    <col min="8704" max="8704" width="8.85546875" style="314"/>
    <col min="8705" max="8705" width="10.28515625" style="314" bestFit="1" customWidth="1"/>
    <col min="8706" max="8706" width="8.85546875" style="314"/>
    <col min="8707" max="8707" width="10.28515625" style="314" bestFit="1" customWidth="1"/>
    <col min="8708" max="8944" width="8.85546875" style="314"/>
    <col min="8945" max="8945" width="26" style="314" customWidth="1"/>
    <col min="8946" max="8947" width="8.85546875" style="314"/>
    <col min="8948" max="8948" width="9.7109375" style="314" customWidth="1"/>
    <col min="8949" max="8956" width="8.85546875" style="314"/>
    <col min="8957" max="8957" width="11.7109375" style="314" customWidth="1"/>
    <col min="8958" max="8958" width="8.85546875" style="314"/>
    <col min="8959" max="8959" width="10.28515625" style="314" bestFit="1" customWidth="1"/>
    <col min="8960" max="8960" width="8.85546875" style="314"/>
    <col min="8961" max="8961" width="10.28515625" style="314" bestFit="1" customWidth="1"/>
    <col min="8962" max="8962" width="8.85546875" style="314"/>
    <col min="8963" max="8963" width="10.28515625" style="314" bestFit="1" customWidth="1"/>
    <col min="8964" max="9200" width="8.85546875" style="314"/>
    <col min="9201" max="9201" width="26" style="314" customWidth="1"/>
    <col min="9202" max="9203" width="8.85546875" style="314"/>
    <col min="9204" max="9204" width="9.7109375" style="314" customWidth="1"/>
    <col min="9205" max="9212" width="8.85546875" style="314"/>
    <col min="9213" max="9213" width="11.7109375" style="314" customWidth="1"/>
    <col min="9214" max="9214" width="8.85546875" style="314"/>
    <col min="9215" max="9215" width="10.28515625" style="314" bestFit="1" customWidth="1"/>
    <col min="9216" max="9216" width="8.85546875" style="314"/>
    <col min="9217" max="9217" width="10.28515625" style="314" bestFit="1" customWidth="1"/>
    <col min="9218" max="9218" width="8.85546875" style="314"/>
    <col min="9219" max="9219" width="10.28515625" style="314" bestFit="1" customWidth="1"/>
    <col min="9220" max="9456" width="8.85546875" style="314"/>
    <col min="9457" max="9457" width="26" style="314" customWidth="1"/>
    <col min="9458" max="9459" width="8.85546875" style="314"/>
    <col min="9460" max="9460" width="9.7109375" style="314" customWidth="1"/>
    <col min="9461" max="9468" width="8.85546875" style="314"/>
    <col min="9469" max="9469" width="11.7109375" style="314" customWidth="1"/>
    <col min="9470" max="9470" width="8.85546875" style="314"/>
    <col min="9471" max="9471" width="10.28515625" style="314" bestFit="1" customWidth="1"/>
    <col min="9472" max="9472" width="8.85546875" style="314"/>
    <col min="9473" max="9473" width="10.28515625" style="314" bestFit="1" customWidth="1"/>
    <col min="9474" max="9474" width="8.85546875" style="314"/>
    <col min="9475" max="9475" width="10.28515625" style="314" bestFit="1" customWidth="1"/>
    <col min="9476" max="9712" width="8.85546875" style="314"/>
    <col min="9713" max="9713" width="26" style="314" customWidth="1"/>
    <col min="9714" max="9715" width="8.85546875" style="314"/>
    <col min="9716" max="9716" width="9.7109375" style="314" customWidth="1"/>
    <col min="9717" max="9724" width="8.85546875" style="314"/>
    <col min="9725" max="9725" width="11.7109375" style="314" customWidth="1"/>
    <col min="9726" max="9726" width="8.85546875" style="314"/>
    <col min="9727" max="9727" width="10.28515625" style="314" bestFit="1" customWidth="1"/>
    <col min="9728" max="9728" width="8.85546875" style="314"/>
    <col min="9729" max="9729" width="10.28515625" style="314" bestFit="1" customWidth="1"/>
    <col min="9730" max="9730" width="8.85546875" style="314"/>
    <col min="9731" max="9731" width="10.28515625" style="314" bestFit="1" customWidth="1"/>
    <col min="9732" max="9968" width="8.85546875" style="314"/>
    <col min="9969" max="9969" width="26" style="314" customWidth="1"/>
    <col min="9970" max="9971" width="8.85546875" style="314"/>
    <col min="9972" max="9972" width="9.7109375" style="314" customWidth="1"/>
    <col min="9973" max="9980" width="8.85546875" style="314"/>
    <col min="9981" max="9981" width="11.7109375" style="314" customWidth="1"/>
    <col min="9982" max="9982" width="8.85546875" style="314"/>
    <col min="9983" max="9983" width="10.28515625" style="314" bestFit="1" customWidth="1"/>
    <col min="9984" max="9984" width="8.85546875" style="314"/>
    <col min="9985" max="9985" width="10.28515625" style="314" bestFit="1" customWidth="1"/>
    <col min="9986" max="9986" width="8.85546875" style="314"/>
    <col min="9987" max="9987" width="10.28515625" style="314" bestFit="1" customWidth="1"/>
    <col min="9988" max="10224" width="8.85546875" style="314"/>
    <col min="10225" max="10225" width="26" style="314" customWidth="1"/>
    <col min="10226" max="10227" width="8.85546875" style="314"/>
    <col min="10228" max="10228" width="9.7109375" style="314" customWidth="1"/>
    <col min="10229" max="10236" width="8.85546875" style="314"/>
    <col min="10237" max="10237" width="11.7109375" style="314" customWidth="1"/>
    <col min="10238" max="10238" width="8.85546875" style="314"/>
    <col min="10239" max="10239" width="10.28515625" style="314" bestFit="1" customWidth="1"/>
    <col min="10240" max="10240" width="8.85546875" style="314"/>
    <col min="10241" max="10241" width="10.28515625" style="314" bestFit="1" customWidth="1"/>
    <col min="10242" max="10242" width="8.85546875" style="314"/>
    <col min="10243" max="10243" width="10.28515625" style="314" bestFit="1" customWidth="1"/>
    <col min="10244" max="10480" width="8.85546875" style="314"/>
    <col min="10481" max="10481" width="26" style="314" customWidth="1"/>
    <col min="10482" max="10483" width="8.85546875" style="314"/>
    <col min="10484" max="10484" width="9.7109375" style="314" customWidth="1"/>
    <col min="10485" max="10492" width="8.85546875" style="314"/>
    <col min="10493" max="10493" width="11.7109375" style="314" customWidth="1"/>
    <col min="10494" max="10494" width="8.85546875" style="314"/>
    <col min="10495" max="10495" width="10.28515625" style="314" bestFit="1" customWidth="1"/>
    <col min="10496" max="10496" width="8.85546875" style="314"/>
    <col min="10497" max="10497" width="10.28515625" style="314" bestFit="1" customWidth="1"/>
    <col min="10498" max="10498" width="8.85546875" style="314"/>
    <col min="10499" max="10499" width="10.28515625" style="314" bestFit="1" customWidth="1"/>
    <col min="10500" max="10736" width="8.85546875" style="314"/>
    <col min="10737" max="10737" width="26" style="314" customWidth="1"/>
    <col min="10738" max="10739" width="8.85546875" style="314"/>
    <col min="10740" max="10740" width="9.7109375" style="314" customWidth="1"/>
    <col min="10741" max="10748" width="8.85546875" style="314"/>
    <col min="10749" max="10749" width="11.7109375" style="314" customWidth="1"/>
    <col min="10750" max="10750" width="8.85546875" style="314"/>
    <col min="10751" max="10751" width="10.28515625" style="314" bestFit="1" customWidth="1"/>
    <col min="10752" max="10752" width="8.85546875" style="314"/>
    <col min="10753" max="10753" width="10.28515625" style="314" bestFit="1" customWidth="1"/>
    <col min="10754" max="10754" width="8.85546875" style="314"/>
    <col min="10755" max="10755" width="10.28515625" style="314" bestFit="1" customWidth="1"/>
    <col min="10756" max="10992" width="8.85546875" style="314"/>
    <col min="10993" max="10993" width="26" style="314" customWidth="1"/>
    <col min="10994" max="10995" width="8.85546875" style="314"/>
    <col min="10996" max="10996" width="9.7109375" style="314" customWidth="1"/>
    <col min="10997" max="11004" width="8.85546875" style="314"/>
    <col min="11005" max="11005" width="11.7109375" style="314" customWidth="1"/>
    <col min="11006" max="11006" width="8.85546875" style="314"/>
    <col min="11007" max="11007" width="10.28515625" style="314" bestFit="1" customWidth="1"/>
    <col min="11008" max="11008" width="8.85546875" style="314"/>
    <col min="11009" max="11009" width="10.28515625" style="314" bestFit="1" customWidth="1"/>
    <col min="11010" max="11010" width="8.85546875" style="314"/>
    <col min="11011" max="11011" width="10.28515625" style="314" bestFit="1" customWidth="1"/>
    <col min="11012" max="11248" width="8.85546875" style="314"/>
    <col min="11249" max="11249" width="26" style="314" customWidth="1"/>
    <col min="11250" max="11251" width="8.85546875" style="314"/>
    <col min="11252" max="11252" width="9.7109375" style="314" customWidth="1"/>
    <col min="11253" max="11260" width="8.85546875" style="314"/>
    <col min="11261" max="11261" width="11.7109375" style="314" customWidth="1"/>
    <col min="11262" max="11262" width="8.85546875" style="314"/>
    <col min="11263" max="11263" width="10.28515625" style="314" bestFit="1" customWidth="1"/>
    <col min="11264" max="11264" width="8.85546875" style="314"/>
    <col min="11265" max="11265" width="10.28515625" style="314" bestFit="1" customWidth="1"/>
    <col min="11266" max="11266" width="8.85546875" style="314"/>
    <col min="11267" max="11267" width="10.28515625" style="314" bestFit="1" customWidth="1"/>
    <col min="11268" max="11504" width="8.85546875" style="314"/>
    <col min="11505" max="11505" width="26" style="314" customWidth="1"/>
    <col min="11506" max="11507" width="8.85546875" style="314"/>
    <col min="11508" max="11508" width="9.7109375" style="314" customWidth="1"/>
    <col min="11509" max="11516" width="8.85546875" style="314"/>
    <col min="11517" max="11517" width="11.7109375" style="314" customWidth="1"/>
    <col min="11518" max="11518" width="8.85546875" style="314"/>
    <col min="11519" max="11519" width="10.28515625" style="314" bestFit="1" customWidth="1"/>
    <col min="11520" max="11520" width="8.85546875" style="314"/>
    <col min="11521" max="11521" width="10.28515625" style="314" bestFit="1" customWidth="1"/>
    <col min="11522" max="11522" width="8.85546875" style="314"/>
    <col min="11523" max="11523" width="10.28515625" style="314" bestFit="1" customWidth="1"/>
    <col min="11524" max="11760" width="8.85546875" style="314"/>
    <col min="11761" max="11761" width="26" style="314" customWidth="1"/>
    <col min="11762" max="11763" width="8.85546875" style="314"/>
    <col min="11764" max="11764" width="9.7109375" style="314" customWidth="1"/>
    <col min="11765" max="11772" width="8.85546875" style="314"/>
    <col min="11773" max="11773" width="11.7109375" style="314" customWidth="1"/>
    <col min="11774" max="11774" width="8.85546875" style="314"/>
    <col min="11775" max="11775" width="10.28515625" style="314" bestFit="1" customWidth="1"/>
    <col min="11776" max="11776" width="8.85546875" style="314"/>
    <col min="11777" max="11777" width="10.28515625" style="314" bestFit="1" customWidth="1"/>
    <col min="11778" max="11778" width="8.85546875" style="314"/>
    <col min="11779" max="11779" width="10.28515625" style="314" bestFit="1" customWidth="1"/>
    <col min="11780" max="12016" width="8.85546875" style="314"/>
    <col min="12017" max="12017" width="26" style="314" customWidth="1"/>
    <col min="12018" max="12019" width="8.85546875" style="314"/>
    <col min="12020" max="12020" width="9.7109375" style="314" customWidth="1"/>
    <col min="12021" max="12028" width="8.85546875" style="314"/>
    <col min="12029" max="12029" width="11.7109375" style="314" customWidth="1"/>
    <col min="12030" max="12030" width="8.85546875" style="314"/>
    <col min="12031" max="12031" width="10.28515625" style="314" bestFit="1" customWidth="1"/>
    <col min="12032" max="12032" width="8.85546875" style="314"/>
    <col min="12033" max="12033" width="10.28515625" style="314" bestFit="1" customWidth="1"/>
    <col min="12034" max="12034" width="8.85546875" style="314"/>
    <col min="12035" max="12035" width="10.28515625" style="314" bestFit="1" customWidth="1"/>
    <col min="12036" max="12272" width="8.85546875" style="314"/>
    <col min="12273" max="12273" width="26" style="314" customWidth="1"/>
    <col min="12274" max="12275" width="8.85546875" style="314"/>
    <col min="12276" max="12276" width="9.7109375" style="314" customWidth="1"/>
    <col min="12277" max="12284" width="8.85546875" style="314"/>
    <col min="12285" max="12285" width="11.7109375" style="314" customWidth="1"/>
    <col min="12286" max="12286" width="8.85546875" style="314"/>
    <col min="12287" max="12287" width="10.28515625" style="314" bestFit="1" customWidth="1"/>
    <col min="12288" max="12288" width="8.85546875" style="314"/>
    <col min="12289" max="12289" width="10.28515625" style="314" bestFit="1" customWidth="1"/>
    <col min="12290" max="12290" width="8.85546875" style="314"/>
    <col min="12291" max="12291" width="10.28515625" style="314" bestFit="1" customWidth="1"/>
    <col min="12292" max="12528" width="8.85546875" style="314"/>
    <col min="12529" max="12529" width="26" style="314" customWidth="1"/>
    <col min="12530" max="12531" width="8.85546875" style="314"/>
    <col min="12532" max="12532" width="9.7109375" style="314" customWidth="1"/>
    <col min="12533" max="12540" width="8.85546875" style="314"/>
    <col min="12541" max="12541" width="11.7109375" style="314" customWidth="1"/>
    <col min="12542" max="12542" width="8.85546875" style="314"/>
    <col min="12543" max="12543" width="10.28515625" style="314" bestFit="1" customWidth="1"/>
    <col min="12544" max="12544" width="8.85546875" style="314"/>
    <col min="12545" max="12545" width="10.28515625" style="314" bestFit="1" customWidth="1"/>
    <col min="12546" max="12546" width="8.85546875" style="314"/>
    <col min="12547" max="12547" width="10.28515625" style="314" bestFit="1" customWidth="1"/>
    <col min="12548" max="12784" width="8.85546875" style="314"/>
    <col min="12785" max="12785" width="26" style="314" customWidth="1"/>
    <col min="12786" max="12787" width="8.85546875" style="314"/>
    <col min="12788" max="12788" width="9.7109375" style="314" customWidth="1"/>
    <col min="12789" max="12796" width="8.85546875" style="314"/>
    <col min="12797" max="12797" width="11.7109375" style="314" customWidth="1"/>
    <col min="12798" max="12798" width="8.85546875" style="314"/>
    <col min="12799" max="12799" width="10.28515625" style="314" bestFit="1" customWidth="1"/>
    <col min="12800" max="12800" width="8.85546875" style="314"/>
    <col min="12801" max="12801" width="10.28515625" style="314" bestFit="1" customWidth="1"/>
    <col min="12802" max="12802" width="8.85546875" style="314"/>
    <col min="12803" max="12803" width="10.28515625" style="314" bestFit="1" customWidth="1"/>
    <col min="12804" max="13040" width="8.85546875" style="314"/>
    <col min="13041" max="13041" width="26" style="314" customWidth="1"/>
    <col min="13042" max="13043" width="8.85546875" style="314"/>
    <col min="13044" max="13044" width="9.7109375" style="314" customWidth="1"/>
    <col min="13045" max="13052" width="8.85546875" style="314"/>
    <col min="13053" max="13053" width="11.7109375" style="314" customWidth="1"/>
    <col min="13054" max="13054" width="8.85546875" style="314"/>
    <col min="13055" max="13055" width="10.28515625" style="314" bestFit="1" customWidth="1"/>
    <col min="13056" max="13056" width="8.85546875" style="314"/>
    <col min="13057" max="13057" width="10.28515625" style="314" bestFit="1" customWidth="1"/>
    <col min="13058" max="13058" width="8.85546875" style="314"/>
    <col min="13059" max="13059" width="10.28515625" style="314" bestFit="1" customWidth="1"/>
    <col min="13060" max="13296" width="8.85546875" style="314"/>
    <col min="13297" max="13297" width="26" style="314" customWidth="1"/>
    <col min="13298" max="13299" width="8.85546875" style="314"/>
    <col min="13300" max="13300" width="9.7109375" style="314" customWidth="1"/>
    <col min="13301" max="13308" width="8.85546875" style="314"/>
    <col min="13309" max="13309" width="11.7109375" style="314" customWidth="1"/>
    <col min="13310" max="13310" width="8.85546875" style="314"/>
    <col min="13311" max="13311" width="10.28515625" style="314" bestFit="1" customWidth="1"/>
    <col min="13312" max="13312" width="8.85546875" style="314"/>
    <col min="13313" max="13313" width="10.28515625" style="314" bestFit="1" customWidth="1"/>
    <col min="13314" max="13314" width="8.85546875" style="314"/>
    <col min="13315" max="13315" width="10.28515625" style="314" bestFit="1" customWidth="1"/>
    <col min="13316" max="13552" width="8.85546875" style="314"/>
    <col min="13553" max="13553" width="26" style="314" customWidth="1"/>
    <col min="13554" max="13555" width="8.85546875" style="314"/>
    <col min="13556" max="13556" width="9.7109375" style="314" customWidth="1"/>
    <col min="13557" max="13564" width="8.85546875" style="314"/>
    <col min="13565" max="13565" width="11.7109375" style="314" customWidth="1"/>
    <col min="13566" max="13566" width="8.85546875" style="314"/>
    <col min="13567" max="13567" width="10.28515625" style="314" bestFit="1" customWidth="1"/>
    <col min="13568" max="13568" width="8.85546875" style="314"/>
    <col min="13569" max="13569" width="10.28515625" style="314" bestFit="1" customWidth="1"/>
    <col min="13570" max="13570" width="8.85546875" style="314"/>
    <col min="13571" max="13571" width="10.28515625" style="314" bestFit="1" customWidth="1"/>
    <col min="13572" max="13808" width="8.85546875" style="314"/>
    <col min="13809" max="13809" width="26" style="314" customWidth="1"/>
    <col min="13810" max="13811" width="8.85546875" style="314"/>
    <col min="13812" max="13812" width="9.7109375" style="314" customWidth="1"/>
    <col min="13813" max="13820" width="8.85546875" style="314"/>
    <col min="13821" max="13821" width="11.7109375" style="314" customWidth="1"/>
    <col min="13822" max="13822" width="8.85546875" style="314"/>
    <col min="13823" max="13823" width="10.28515625" style="314" bestFit="1" customWidth="1"/>
    <col min="13824" max="13824" width="8.85546875" style="314"/>
    <col min="13825" max="13825" width="10.28515625" style="314" bestFit="1" customWidth="1"/>
    <col min="13826" max="13826" width="8.85546875" style="314"/>
    <col min="13827" max="13827" width="10.28515625" style="314" bestFit="1" customWidth="1"/>
    <col min="13828" max="14064" width="8.85546875" style="314"/>
    <col min="14065" max="14065" width="26" style="314" customWidth="1"/>
    <col min="14066" max="14067" width="8.85546875" style="314"/>
    <col min="14068" max="14068" width="9.7109375" style="314" customWidth="1"/>
    <col min="14069" max="14076" width="8.85546875" style="314"/>
    <col min="14077" max="14077" width="11.7109375" style="314" customWidth="1"/>
    <col min="14078" max="14078" width="8.85546875" style="314"/>
    <col min="14079" max="14079" width="10.28515625" style="314" bestFit="1" customWidth="1"/>
    <col min="14080" max="14080" width="8.85546875" style="314"/>
    <col min="14081" max="14081" width="10.28515625" style="314" bestFit="1" customWidth="1"/>
    <col min="14082" max="14082" width="8.85546875" style="314"/>
    <col min="14083" max="14083" width="10.28515625" style="314" bestFit="1" customWidth="1"/>
    <col min="14084" max="14320" width="8.85546875" style="314"/>
    <col min="14321" max="14321" width="26" style="314" customWidth="1"/>
    <col min="14322" max="14323" width="8.85546875" style="314"/>
    <col min="14324" max="14324" width="9.7109375" style="314" customWidth="1"/>
    <col min="14325" max="14332" width="8.85546875" style="314"/>
    <col min="14333" max="14333" width="11.7109375" style="314" customWidth="1"/>
    <col min="14334" max="14334" width="8.85546875" style="314"/>
    <col min="14335" max="14335" width="10.28515625" style="314" bestFit="1" customWidth="1"/>
    <col min="14336" max="14336" width="8.85546875" style="314"/>
    <col min="14337" max="14337" width="10.28515625" style="314" bestFit="1" customWidth="1"/>
    <col min="14338" max="14338" width="8.85546875" style="314"/>
    <col min="14339" max="14339" width="10.28515625" style="314" bestFit="1" customWidth="1"/>
    <col min="14340" max="14576" width="8.85546875" style="314"/>
    <col min="14577" max="14577" width="26" style="314" customWidth="1"/>
    <col min="14578" max="14579" width="8.85546875" style="314"/>
    <col min="14580" max="14580" width="9.7109375" style="314" customWidth="1"/>
    <col min="14581" max="14588" width="8.85546875" style="314"/>
    <col min="14589" max="14589" width="11.7109375" style="314" customWidth="1"/>
    <col min="14590" max="14590" width="8.85546875" style="314"/>
    <col min="14591" max="14591" width="10.28515625" style="314" bestFit="1" customWidth="1"/>
    <col min="14592" max="14592" width="8.85546875" style="314"/>
    <col min="14593" max="14593" width="10.28515625" style="314" bestFit="1" customWidth="1"/>
    <col min="14594" max="14594" width="8.85546875" style="314"/>
    <col min="14595" max="14595" width="10.28515625" style="314" bestFit="1" customWidth="1"/>
    <col min="14596" max="14832" width="8.85546875" style="314"/>
    <col min="14833" max="14833" width="26" style="314" customWidth="1"/>
    <col min="14834" max="14835" width="8.85546875" style="314"/>
    <col min="14836" max="14836" width="9.7109375" style="314" customWidth="1"/>
    <col min="14837" max="14844" width="8.85546875" style="314"/>
    <col min="14845" max="14845" width="11.7109375" style="314" customWidth="1"/>
    <col min="14846" max="14846" width="8.85546875" style="314"/>
    <col min="14847" max="14847" width="10.28515625" style="314" bestFit="1" customWidth="1"/>
    <col min="14848" max="14848" width="8.85546875" style="314"/>
    <col min="14849" max="14849" width="10.28515625" style="314" bestFit="1" customWidth="1"/>
    <col min="14850" max="14850" width="8.85546875" style="314"/>
    <col min="14851" max="14851" width="10.28515625" style="314" bestFit="1" customWidth="1"/>
    <col min="14852" max="15088" width="8.85546875" style="314"/>
    <col min="15089" max="15089" width="26" style="314" customWidth="1"/>
    <col min="15090" max="15091" width="8.85546875" style="314"/>
    <col min="15092" max="15092" width="9.7109375" style="314" customWidth="1"/>
    <col min="15093" max="15100" width="8.85546875" style="314"/>
    <col min="15101" max="15101" width="11.7109375" style="314" customWidth="1"/>
    <col min="15102" max="15102" width="8.85546875" style="314"/>
    <col min="15103" max="15103" width="10.28515625" style="314" bestFit="1" customWidth="1"/>
    <col min="15104" max="15104" width="8.85546875" style="314"/>
    <col min="15105" max="15105" width="10.28515625" style="314" bestFit="1" customWidth="1"/>
    <col min="15106" max="15106" width="8.85546875" style="314"/>
    <col min="15107" max="15107" width="10.28515625" style="314" bestFit="1" customWidth="1"/>
    <col min="15108" max="15344" width="8.85546875" style="314"/>
    <col min="15345" max="15345" width="26" style="314" customWidth="1"/>
    <col min="15346" max="15347" width="8.85546875" style="314"/>
    <col min="15348" max="15348" width="9.7109375" style="314" customWidth="1"/>
    <col min="15349" max="15356" width="8.85546875" style="314"/>
    <col min="15357" max="15357" width="11.7109375" style="314" customWidth="1"/>
    <col min="15358" max="15358" width="8.85546875" style="314"/>
    <col min="15359" max="15359" width="10.28515625" style="314" bestFit="1" customWidth="1"/>
    <col min="15360" max="15360" width="8.85546875" style="314"/>
    <col min="15361" max="15361" width="10.28515625" style="314" bestFit="1" customWidth="1"/>
    <col min="15362" max="15362" width="8.85546875" style="314"/>
    <col min="15363" max="15363" width="10.28515625" style="314" bestFit="1" customWidth="1"/>
    <col min="15364" max="15600" width="8.85546875" style="314"/>
    <col min="15601" max="15601" width="26" style="314" customWidth="1"/>
    <col min="15602" max="15603" width="8.85546875" style="314"/>
    <col min="15604" max="15604" width="9.7109375" style="314" customWidth="1"/>
    <col min="15605" max="15612" width="8.85546875" style="314"/>
    <col min="15613" max="15613" width="11.7109375" style="314" customWidth="1"/>
    <col min="15614" max="15614" width="8.85546875" style="314"/>
    <col min="15615" max="15615" width="10.28515625" style="314" bestFit="1" customWidth="1"/>
    <col min="15616" max="15616" width="8.85546875" style="314"/>
    <col min="15617" max="15617" width="10.28515625" style="314" bestFit="1" customWidth="1"/>
    <col min="15618" max="15618" width="8.85546875" style="314"/>
    <col min="15619" max="15619" width="10.28515625" style="314" bestFit="1" customWidth="1"/>
    <col min="15620" max="15856" width="8.85546875" style="314"/>
    <col min="15857" max="15857" width="26" style="314" customWidth="1"/>
    <col min="15858" max="15859" width="8.85546875" style="314"/>
    <col min="15860" max="15860" width="9.7109375" style="314" customWidth="1"/>
    <col min="15861" max="15868" width="8.85546875" style="314"/>
    <col min="15869" max="15869" width="11.7109375" style="314" customWidth="1"/>
    <col min="15870" max="15870" width="8.85546875" style="314"/>
    <col min="15871" max="15871" width="10.28515625" style="314" bestFit="1" customWidth="1"/>
    <col min="15872" max="15872" width="8.85546875" style="314"/>
    <col min="15873" max="15873" width="10.28515625" style="314" bestFit="1" customWidth="1"/>
    <col min="15874" max="15874" width="8.85546875" style="314"/>
    <col min="15875" max="15875" width="10.28515625" style="314" bestFit="1" customWidth="1"/>
    <col min="15876" max="16112" width="8.85546875" style="314"/>
    <col min="16113" max="16113" width="26" style="314" customWidth="1"/>
    <col min="16114" max="16115" width="8.85546875" style="314"/>
    <col min="16116" max="16116" width="9.7109375" style="314" customWidth="1"/>
    <col min="16117" max="16124" width="8.85546875" style="314"/>
    <col min="16125" max="16125" width="11.7109375" style="314" customWidth="1"/>
    <col min="16126" max="16126" width="8.85546875" style="314"/>
    <col min="16127" max="16127" width="10.28515625" style="314" bestFit="1" customWidth="1"/>
    <col min="16128" max="16128" width="8.85546875" style="314"/>
    <col min="16129" max="16129" width="10.28515625" style="314" bestFit="1" customWidth="1"/>
    <col min="16130" max="16130" width="8.85546875" style="314"/>
    <col min="16131" max="16131" width="10.28515625" style="314" bestFit="1" customWidth="1"/>
    <col min="16132" max="16384" width="8.85546875" style="314"/>
  </cols>
  <sheetData>
    <row r="1" spans="1:9" ht="65.25" customHeight="1" x14ac:dyDescent="0.2">
      <c r="A1" s="1026" t="s">
        <v>248</v>
      </c>
      <c r="B1" s="1026"/>
      <c r="C1" s="1026"/>
      <c r="D1" s="1026"/>
      <c r="E1" s="1026"/>
      <c r="F1" s="1026"/>
      <c r="G1" s="1026"/>
      <c r="H1" s="1026"/>
      <c r="I1" s="1026"/>
    </row>
    <row r="2" spans="1:9" x14ac:dyDescent="0.2">
      <c r="A2" s="315"/>
      <c r="B2" s="316"/>
      <c r="C2" s="316"/>
      <c r="D2" s="316"/>
      <c r="E2" s="316"/>
      <c r="F2" s="316"/>
      <c r="G2" s="315"/>
      <c r="H2" s="315"/>
      <c r="I2" s="315" t="s">
        <v>243</v>
      </c>
    </row>
    <row r="3" spans="1:9" ht="106.7" customHeight="1" x14ac:dyDescent="0.2">
      <c r="A3" s="317" t="s">
        <v>244</v>
      </c>
      <c r="B3" s="318" t="s">
        <v>273</v>
      </c>
      <c r="C3" s="318" t="s">
        <v>503</v>
      </c>
      <c r="D3" s="319" t="s">
        <v>511</v>
      </c>
      <c r="E3" s="318" t="s">
        <v>505</v>
      </c>
      <c r="F3" s="319" t="s">
        <v>506</v>
      </c>
      <c r="G3" s="320" t="s">
        <v>508</v>
      </c>
      <c r="H3" s="322" t="s">
        <v>509</v>
      </c>
      <c r="I3" s="323" t="s">
        <v>510</v>
      </c>
    </row>
    <row r="4" spans="1:9" ht="27.95" customHeight="1" x14ac:dyDescent="0.2">
      <c r="A4" s="1027"/>
      <c r="B4" s="1029">
        <v>1</v>
      </c>
      <c r="C4" s="1029">
        <v>2</v>
      </c>
      <c r="D4" s="1029" t="s">
        <v>245</v>
      </c>
      <c r="E4" s="1029">
        <v>4</v>
      </c>
      <c r="F4" s="1029" t="s">
        <v>246</v>
      </c>
      <c r="G4" s="553" t="s">
        <v>512</v>
      </c>
      <c r="H4" s="1030" t="s">
        <v>346</v>
      </c>
      <c r="I4" s="553" t="s">
        <v>513</v>
      </c>
    </row>
    <row r="5" spans="1:9" ht="18.95" customHeight="1" x14ac:dyDescent="0.2">
      <c r="A5" s="1028"/>
      <c r="B5" s="1029"/>
      <c r="C5" s="1029"/>
      <c r="D5" s="1029"/>
      <c r="E5" s="1029"/>
      <c r="F5" s="1029"/>
      <c r="G5" s="324">
        <v>1.089</v>
      </c>
      <c r="H5" s="1030"/>
      <c r="I5" s="324">
        <v>1.0620000000000001</v>
      </c>
    </row>
    <row r="6" spans="1:9" ht="35.65" customHeight="1" x14ac:dyDescent="0.2">
      <c r="A6" s="325" t="s">
        <v>247</v>
      </c>
      <c r="B6" s="326">
        <v>62284.531390000004</v>
      </c>
      <c r="C6" s="326">
        <v>69633.902440000005</v>
      </c>
      <c r="D6" s="327">
        <f>C6/B6%</f>
        <v>111.79967302632699</v>
      </c>
      <c r="E6" s="649">
        <v>75000</v>
      </c>
      <c r="F6" s="327">
        <f>E6/C6%</f>
        <v>107.70615658748076</v>
      </c>
      <c r="G6" s="328">
        <f>ROUND(C6*G5,0)</f>
        <v>75831</v>
      </c>
      <c r="H6" s="327">
        <f>G6/C6%</f>
        <v>108.89954080247006</v>
      </c>
      <c r="I6" s="328">
        <f>ROUND(G6*I5,0)</f>
        <v>80533</v>
      </c>
    </row>
    <row r="7" spans="1:9" ht="13.7" customHeight="1" x14ac:dyDescent="0.2"/>
    <row r="9" spans="1:9" x14ac:dyDescent="0.2">
      <c r="G9" s="376"/>
      <c r="I9" s="376"/>
    </row>
  </sheetData>
  <mergeCells count="8">
    <mergeCell ref="A1:I1"/>
    <mergeCell ref="A4:A5"/>
    <mergeCell ref="B4:B5"/>
    <mergeCell ref="C4:C5"/>
    <mergeCell ref="D4:D5"/>
    <mergeCell ref="E4:E5"/>
    <mergeCell ref="F4:F5"/>
    <mergeCell ref="H4:H5"/>
  </mergeCells>
  <pageMargins left="0.39370078740157483" right="0.19685039370078741" top="0.78740157480314965" bottom="0.78740157480314965" header="0.31496062992125984" footer="0.31496062992125984"/>
  <pageSetup paperSize="9" orientation="portrait" r:id="rId1"/>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
  <sheetViews>
    <sheetView view="pageBreakPreview" zoomScaleNormal="90" zoomScaleSheetLayoutView="100" workbookViewId="0">
      <selection activeCell="M18" sqref="M18"/>
    </sheetView>
  </sheetViews>
  <sheetFormatPr defaultRowHeight="12.75" x14ac:dyDescent="0.2"/>
  <cols>
    <col min="1" max="1" width="13.28515625" style="314" customWidth="1"/>
    <col min="2" max="3" width="9.7109375" style="314" customWidth="1"/>
    <col min="4" max="4" width="7.7109375" style="314" customWidth="1"/>
    <col min="5" max="5" width="9.7109375" style="314" customWidth="1"/>
    <col min="6" max="6" width="8.85546875" style="314"/>
    <col min="7" max="7" width="15.28515625" style="314" customWidth="1"/>
    <col min="8" max="8" width="8.85546875" style="314"/>
    <col min="9" max="9" width="10.140625" style="314" customWidth="1"/>
    <col min="10" max="234" width="8.85546875" style="314"/>
    <col min="235" max="235" width="26" style="314" customWidth="1"/>
    <col min="236" max="237" width="8.85546875" style="314"/>
    <col min="238" max="238" width="9.7109375" style="314" customWidth="1"/>
    <col min="239" max="246" width="8.85546875" style="314"/>
    <col min="247" max="247" width="11.7109375" style="314" customWidth="1"/>
    <col min="248" max="248" width="8.85546875" style="314"/>
    <col min="249" max="249" width="10.28515625" style="314" bestFit="1" customWidth="1"/>
    <col min="250" max="250" width="8.85546875" style="314"/>
    <col min="251" max="251" width="10.28515625" style="314" bestFit="1" customWidth="1"/>
    <col min="252" max="252" width="8.85546875" style="314"/>
    <col min="253" max="253" width="10.28515625" style="314" bestFit="1" customWidth="1"/>
    <col min="254" max="490" width="8.85546875" style="314"/>
    <col min="491" max="491" width="26" style="314" customWidth="1"/>
    <col min="492" max="493" width="8.85546875" style="314"/>
    <col min="494" max="494" width="9.7109375" style="314" customWidth="1"/>
    <col min="495" max="502" width="8.85546875" style="314"/>
    <col min="503" max="503" width="11.7109375" style="314" customWidth="1"/>
    <col min="504" max="504" width="8.85546875" style="314"/>
    <col min="505" max="505" width="10.28515625" style="314" bestFit="1" customWidth="1"/>
    <col min="506" max="506" width="8.85546875" style="314"/>
    <col min="507" max="507" width="10.28515625" style="314" bestFit="1" customWidth="1"/>
    <col min="508" max="508" width="8.85546875" style="314"/>
    <col min="509" max="509" width="10.28515625" style="314" bestFit="1" customWidth="1"/>
    <col min="510" max="746" width="8.85546875" style="314"/>
    <col min="747" max="747" width="26" style="314" customWidth="1"/>
    <col min="748" max="749" width="8.85546875" style="314"/>
    <col min="750" max="750" width="9.7109375" style="314" customWidth="1"/>
    <col min="751" max="758" width="8.85546875" style="314"/>
    <col min="759" max="759" width="11.7109375" style="314" customWidth="1"/>
    <col min="760" max="760" width="8.85546875" style="314"/>
    <col min="761" max="761" width="10.28515625" style="314" bestFit="1" customWidth="1"/>
    <col min="762" max="762" width="8.85546875" style="314"/>
    <col min="763" max="763" width="10.28515625" style="314" bestFit="1" customWidth="1"/>
    <col min="764" max="764" width="8.85546875" style="314"/>
    <col min="765" max="765" width="10.28515625" style="314" bestFit="1" customWidth="1"/>
    <col min="766" max="1002" width="8.85546875" style="314"/>
    <col min="1003" max="1003" width="26" style="314" customWidth="1"/>
    <col min="1004" max="1005" width="8.85546875" style="314"/>
    <col min="1006" max="1006" width="9.7109375" style="314" customWidth="1"/>
    <col min="1007" max="1014" width="8.85546875" style="314"/>
    <col min="1015" max="1015" width="11.7109375" style="314" customWidth="1"/>
    <col min="1016" max="1016" width="8.85546875" style="314"/>
    <col min="1017" max="1017" width="10.28515625" style="314" bestFit="1" customWidth="1"/>
    <col min="1018" max="1018" width="8.85546875" style="314"/>
    <col min="1019" max="1019" width="10.28515625" style="314" bestFit="1" customWidth="1"/>
    <col min="1020" max="1020" width="8.85546875" style="314"/>
    <col min="1021" max="1021" width="10.28515625" style="314" bestFit="1" customWidth="1"/>
    <col min="1022" max="1258" width="8.85546875" style="314"/>
    <col min="1259" max="1259" width="26" style="314" customWidth="1"/>
    <col min="1260" max="1261" width="8.85546875" style="314"/>
    <col min="1262" max="1262" width="9.7109375" style="314" customWidth="1"/>
    <col min="1263" max="1270" width="8.85546875" style="314"/>
    <col min="1271" max="1271" width="11.7109375" style="314" customWidth="1"/>
    <col min="1272" max="1272" width="8.85546875" style="314"/>
    <col min="1273" max="1273" width="10.28515625" style="314" bestFit="1" customWidth="1"/>
    <col min="1274" max="1274" width="8.85546875" style="314"/>
    <col min="1275" max="1275" width="10.28515625" style="314" bestFit="1" customWidth="1"/>
    <col min="1276" max="1276" width="8.85546875" style="314"/>
    <col min="1277" max="1277" width="10.28515625" style="314" bestFit="1" customWidth="1"/>
    <col min="1278" max="1514" width="8.85546875" style="314"/>
    <col min="1515" max="1515" width="26" style="314" customWidth="1"/>
    <col min="1516" max="1517" width="8.85546875" style="314"/>
    <col min="1518" max="1518" width="9.7109375" style="314" customWidth="1"/>
    <col min="1519" max="1526" width="8.85546875" style="314"/>
    <col min="1527" max="1527" width="11.7109375" style="314" customWidth="1"/>
    <col min="1528" max="1528" width="8.85546875" style="314"/>
    <col min="1529" max="1529" width="10.28515625" style="314" bestFit="1" customWidth="1"/>
    <col min="1530" max="1530" width="8.85546875" style="314"/>
    <col min="1531" max="1531" width="10.28515625" style="314" bestFit="1" customWidth="1"/>
    <col min="1532" max="1532" width="8.85546875" style="314"/>
    <col min="1533" max="1533" width="10.28515625" style="314" bestFit="1" customWidth="1"/>
    <col min="1534" max="1770" width="8.85546875" style="314"/>
    <col min="1771" max="1771" width="26" style="314" customWidth="1"/>
    <col min="1772" max="1773" width="8.85546875" style="314"/>
    <col min="1774" max="1774" width="9.7109375" style="314" customWidth="1"/>
    <col min="1775" max="1782" width="8.85546875" style="314"/>
    <col min="1783" max="1783" width="11.7109375" style="314" customWidth="1"/>
    <col min="1784" max="1784" width="8.85546875" style="314"/>
    <col min="1785" max="1785" width="10.28515625" style="314" bestFit="1" customWidth="1"/>
    <col min="1786" max="1786" width="8.85546875" style="314"/>
    <col min="1787" max="1787" width="10.28515625" style="314" bestFit="1" customWidth="1"/>
    <col min="1788" max="1788" width="8.85546875" style="314"/>
    <col min="1789" max="1789" width="10.28515625" style="314" bestFit="1" customWidth="1"/>
    <col min="1790" max="2026" width="8.85546875" style="314"/>
    <col min="2027" max="2027" width="26" style="314" customWidth="1"/>
    <col min="2028" max="2029" width="8.85546875" style="314"/>
    <col min="2030" max="2030" width="9.7109375" style="314" customWidth="1"/>
    <col min="2031" max="2038" width="8.85546875" style="314"/>
    <col min="2039" max="2039" width="11.7109375" style="314" customWidth="1"/>
    <col min="2040" max="2040" width="8.85546875" style="314"/>
    <col min="2041" max="2041" width="10.28515625" style="314" bestFit="1" customWidth="1"/>
    <col min="2042" max="2042" width="8.85546875" style="314"/>
    <col min="2043" max="2043" width="10.28515625" style="314" bestFit="1" customWidth="1"/>
    <col min="2044" max="2044" width="8.85546875" style="314"/>
    <col min="2045" max="2045" width="10.28515625" style="314" bestFit="1" customWidth="1"/>
    <col min="2046" max="2282" width="8.85546875" style="314"/>
    <col min="2283" max="2283" width="26" style="314" customWidth="1"/>
    <col min="2284" max="2285" width="8.85546875" style="314"/>
    <col min="2286" max="2286" width="9.7109375" style="314" customWidth="1"/>
    <col min="2287" max="2294" width="8.85546875" style="314"/>
    <col min="2295" max="2295" width="11.7109375" style="314" customWidth="1"/>
    <col min="2296" max="2296" width="8.85546875" style="314"/>
    <col min="2297" max="2297" width="10.28515625" style="314" bestFit="1" customWidth="1"/>
    <col min="2298" max="2298" width="8.85546875" style="314"/>
    <col min="2299" max="2299" width="10.28515625" style="314" bestFit="1" customWidth="1"/>
    <col min="2300" max="2300" width="8.85546875" style="314"/>
    <col min="2301" max="2301" width="10.28515625" style="314" bestFit="1" customWidth="1"/>
    <col min="2302" max="2538" width="8.85546875" style="314"/>
    <col min="2539" max="2539" width="26" style="314" customWidth="1"/>
    <col min="2540" max="2541" width="8.85546875" style="314"/>
    <col min="2542" max="2542" width="9.7109375" style="314" customWidth="1"/>
    <col min="2543" max="2550" width="8.85546875" style="314"/>
    <col min="2551" max="2551" width="11.7109375" style="314" customWidth="1"/>
    <col min="2552" max="2552" width="8.85546875" style="314"/>
    <col min="2553" max="2553" width="10.28515625" style="314" bestFit="1" customWidth="1"/>
    <col min="2554" max="2554" width="8.85546875" style="314"/>
    <col min="2555" max="2555" width="10.28515625" style="314" bestFit="1" customWidth="1"/>
    <col min="2556" max="2556" width="8.85546875" style="314"/>
    <col min="2557" max="2557" width="10.28515625" style="314" bestFit="1" customWidth="1"/>
    <col min="2558" max="2794" width="8.85546875" style="314"/>
    <col min="2795" max="2795" width="26" style="314" customWidth="1"/>
    <col min="2796" max="2797" width="8.85546875" style="314"/>
    <col min="2798" max="2798" width="9.7109375" style="314" customWidth="1"/>
    <col min="2799" max="2806" width="8.85546875" style="314"/>
    <col min="2807" max="2807" width="11.7109375" style="314" customWidth="1"/>
    <col min="2808" max="2808" width="8.85546875" style="314"/>
    <col min="2809" max="2809" width="10.28515625" style="314" bestFit="1" customWidth="1"/>
    <col min="2810" max="2810" width="8.85546875" style="314"/>
    <col min="2811" max="2811" width="10.28515625" style="314" bestFit="1" customWidth="1"/>
    <col min="2812" max="2812" width="8.85546875" style="314"/>
    <col min="2813" max="2813" width="10.28515625" style="314" bestFit="1" customWidth="1"/>
    <col min="2814" max="3050" width="8.85546875" style="314"/>
    <col min="3051" max="3051" width="26" style="314" customWidth="1"/>
    <col min="3052" max="3053" width="8.85546875" style="314"/>
    <col min="3054" max="3054" width="9.7109375" style="314" customWidth="1"/>
    <col min="3055" max="3062" width="8.85546875" style="314"/>
    <col min="3063" max="3063" width="11.7109375" style="314" customWidth="1"/>
    <col min="3064" max="3064" width="8.85546875" style="314"/>
    <col min="3065" max="3065" width="10.28515625" style="314" bestFit="1" customWidth="1"/>
    <col min="3066" max="3066" width="8.85546875" style="314"/>
    <col min="3067" max="3067" width="10.28515625" style="314" bestFit="1" customWidth="1"/>
    <col min="3068" max="3068" width="8.85546875" style="314"/>
    <col min="3069" max="3069" width="10.28515625" style="314" bestFit="1" customWidth="1"/>
    <col min="3070" max="3306" width="8.85546875" style="314"/>
    <col min="3307" max="3307" width="26" style="314" customWidth="1"/>
    <col min="3308" max="3309" width="8.85546875" style="314"/>
    <col min="3310" max="3310" width="9.7109375" style="314" customWidth="1"/>
    <col min="3311" max="3318" width="8.85546875" style="314"/>
    <col min="3319" max="3319" width="11.7109375" style="314" customWidth="1"/>
    <col min="3320" max="3320" width="8.85546875" style="314"/>
    <col min="3321" max="3321" width="10.28515625" style="314" bestFit="1" customWidth="1"/>
    <col min="3322" max="3322" width="8.85546875" style="314"/>
    <col min="3323" max="3323" width="10.28515625" style="314" bestFit="1" customWidth="1"/>
    <col min="3324" max="3324" width="8.85546875" style="314"/>
    <col min="3325" max="3325" width="10.28515625" style="314" bestFit="1" customWidth="1"/>
    <col min="3326" max="3562" width="8.85546875" style="314"/>
    <col min="3563" max="3563" width="26" style="314" customWidth="1"/>
    <col min="3564" max="3565" width="8.85546875" style="314"/>
    <col min="3566" max="3566" width="9.7109375" style="314" customWidth="1"/>
    <col min="3567" max="3574" width="8.85546875" style="314"/>
    <col min="3575" max="3575" width="11.7109375" style="314" customWidth="1"/>
    <col min="3576" max="3576" width="8.85546875" style="314"/>
    <col min="3577" max="3577" width="10.28515625" style="314" bestFit="1" customWidth="1"/>
    <col min="3578" max="3578" width="8.85546875" style="314"/>
    <col min="3579" max="3579" width="10.28515625" style="314" bestFit="1" customWidth="1"/>
    <col min="3580" max="3580" width="8.85546875" style="314"/>
    <col min="3581" max="3581" width="10.28515625" style="314" bestFit="1" customWidth="1"/>
    <col min="3582" max="3818" width="8.85546875" style="314"/>
    <col min="3819" max="3819" width="26" style="314" customWidth="1"/>
    <col min="3820" max="3821" width="8.85546875" style="314"/>
    <col min="3822" max="3822" width="9.7109375" style="314" customWidth="1"/>
    <col min="3823" max="3830" width="8.85546875" style="314"/>
    <col min="3831" max="3831" width="11.7109375" style="314" customWidth="1"/>
    <col min="3832" max="3832" width="8.85546875" style="314"/>
    <col min="3833" max="3833" width="10.28515625" style="314" bestFit="1" customWidth="1"/>
    <col min="3834" max="3834" width="8.85546875" style="314"/>
    <col min="3835" max="3835" width="10.28515625" style="314" bestFit="1" customWidth="1"/>
    <col min="3836" max="3836" width="8.85546875" style="314"/>
    <col min="3837" max="3837" width="10.28515625" style="314" bestFit="1" customWidth="1"/>
    <col min="3838" max="4074" width="8.85546875" style="314"/>
    <col min="4075" max="4075" width="26" style="314" customWidth="1"/>
    <col min="4076" max="4077" width="8.85546875" style="314"/>
    <col min="4078" max="4078" width="9.7109375" style="314" customWidth="1"/>
    <col min="4079" max="4086" width="8.85546875" style="314"/>
    <col min="4087" max="4087" width="11.7109375" style="314" customWidth="1"/>
    <col min="4088" max="4088" width="8.85546875" style="314"/>
    <col min="4089" max="4089" width="10.28515625" style="314" bestFit="1" customWidth="1"/>
    <col min="4090" max="4090" width="8.85546875" style="314"/>
    <col min="4091" max="4091" width="10.28515625" style="314" bestFit="1" customWidth="1"/>
    <col min="4092" max="4092" width="8.85546875" style="314"/>
    <col min="4093" max="4093" width="10.28515625" style="314" bestFit="1" customWidth="1"/>
    <col min="4094" max="4330" width="8.85546875" style="314"/>
    <col min="4331" max="4331" width="26" style="314" customWidth="1"/>
    <col min="4332" max="4333" width="8.85546875" style="314"/>
    <col min="4334" max="4334" width="9.7109375" style="314" customWidth="1"/>
    <col min="4335" max="4342" width="8.85546875" style="314"/>
    <col min="4343" max="4343" width="11.7109375" style="314" customWidth="1"/>
    <col min="4344" max="4344" width="8.85546875" style="314"/>
    <col min="4345" max="4345" width="10.28515625" style="314" bestFit="1" customWidth="1"/>
    <col min="4346" max="4346" width="8.85546875" style="314"/>
    <col min="4347" max="4347" width="10.28515625" style="314" bestFit="1" customWidth="1"/>
    <col min="4348" max="4348" width="8.85546875" style="314"/>
    <col min="4349" max="4349" width="10.28515625" style="314" bestFit="1" customWidth="1"/>
    <col min="4350" max="4586" width="8.85546875" style="314"/>
    <col min="4587" max="4587" width="26" style="314" customWidth="1"/>
    <col min="4588" max="4589" width="8.85546875" style="314"/>
    <col min="4590" max="4590" width="9.7109375" style="314" customWidth="1"/>
    <col min="4591" max="4598" width="8.85546875" style="314"/>
    <col min="4599" max="4599" width="11.7109375" style="314" customWidth="1"/>
    <col min="4600" max="4600" width="8.85546875" style="314"/>
    <col min="4601" max="4601" width="10.28515625" style="314" bestFit="1" customWidth="1"/>
    <col min="4602" max="4602" width="8.85546875" style="314"/>
    <col min="4603" max="4603" width="10.28515625" style="314" bestFit="1" customWidth="1"/>
    <col min="4604" max="4604" width="8.85546875" style="314"/>
    <col min="4605" max="4605" width="10.28515625" style="314" bestFit="1" customWidth="1"/>
    <col min="4606" max="4842" width="8.85546875" style="314"/>
    <col min="4843" max="4843" width="26" style="314" customWidth="1"/>
    <col min="4844" max="4845" width="8.85546875" style="314"/>
    <col min="4846" max="4846" width="9.7109375" style="314" customWidth="1"/>
    <col min="4847" max="4854" width="8.85546875" style="314"/>
    <col min="4855" max="4855" width="11.7109375" style="314" customWidth="1"/>
    <col min="4856" max="4856" width="8.85546875" style="314"/>
    <col min="4857" max="4857" width="10.28515625" style="314" bestFit="1" customWidth="1"/>
    <col min="4858" max="4858" width="8.85546875" style="314"/>
    <col min="4859" max="4859" width="10.28515625" style="314" bestFit="1" customWidth="1"/>
    <col min="4860" max="4860" width="8.85546875" style="314"/>
    <col min="4861" max="4861" width="10.28515625" style="314" bestFit="1" customWidth="1"/>
    <col min="4862" max="5098" width="8.85546875" style="314"/>
    <col min="5099" max="5099" width="26" style="314" customWidth="1"/>
    <col min="5100" max="5101" width="8.85546875" style="314"/>
    <col min="5102" max="5102" width="9.7109375" style="314" customWidth="1"/>
    <col min="5103" max="5110" width="8.85546875" style="314"/>
    <col min="5111" max="5111" width="11.7109375" style="314" customWidth="1"/>
    <col min="5112" max="5112" width="8.85546875" style="314"/>
    <col min="5113" max="5113" width="10.28515625" style="314" bestFit="1" customWidth="1"/>
    <col min="5114" max="5114" width="8.85546875" style="314"/>
    <col min="5115" max="5115" width="10.28515625" style="314" bestFit="1" customWidth="1"/>
    <col min="5116" max="5116" width="8.85546875" style="314"/>
    <col min="5117" max="5117" width="10.28515625" style="314" bestFit="1" customWidth="1"/>
    <col min="5118" max="5354" width="8.85546875" style="314"/>
    <col min="5355" max="5355" width="26" style="314" customWidth="1"/>
    <col min="5356" max="5357" width="8.85546875" style="314"/>
    <col min="5358" max="5358" width="9.7109375" style="314" customWidth="1"/>
    <col min="5359" max="5366" width="8.85546875" style="314"/>
    <col min="5367" max="5367" width="11.7109375" style="314" customWidth="1"/>
    <col min="5368" max="5368" width="8.85546875" style="314"/>
    <col min="5369" max="5369" width="10.28515625" style="314" bestFit="1" customWidth="1"/>
    <col min="5370" max="5370" width="8.85546875" style="314"/>
    <col min="5371" max="5371" width="10.28515625" style="314" bestFit="1" customWidth="1"/>
    <col min="5372" max="5372" width="8.85546875" style="314"/>
    <col min="5373" max="5373" width="10.28515625" style="314" bestFit="1" customWidth="1"/>
    <col min="5374" max="5610" width="8.85546875" style="314"/>
    <col min="5611" max="5611" width="26" style="314" customWidth="1"/>
    <col min="5612" max="5613" width="8.85546875" style="314"/>
    <col min="5614" max="5614" width="9.7109375" style="314" customWidth="1"/>
    <col min="5615" max="5622" width="8.85546875" style="314"/>
    <col min="5623" max="5623" width="11.7109375" style="314" customWidth="1"/>
    <col min="5624" max="5624" width="8.85546875" style="314"/>
    <col min="5625" max="5625" width="10.28515625" style="314" bestFit="1" customWidth="1"/>
    <col min="5626" max="5626" width="8.85546875" style="314"/>
    <col min="5627" max="5627" width="10.28515625" style="314" bestFit="1" customWidth="1"/>
    <col min="5628" max="5628" width="8.85546875" style="314"/>
    <col min="5629" max="5629" width="10.28515625" style="314" bestFit="1" customWidth="1"/>
    <col min="5630" max="5866" width="8.85546875" style="314"/>
    <col min="5867" max="5867" width="26" style="314" customWidth="1"/>
    <col min="5868" max="5869" width="8.85546875" style="314"/>
    <col min="5870" max="5870" width="9.7109375" style="314" customWidth="1"/>
    <col min="5871" max="5878" width="8.85546875" style="314"/>
    <col min="5879" max="5879" width="11.7109375" style="314" customWidth="1"/>
    <col min="5880" max="5880" width="8.85546875" style="314"/>
    <col min="5881" max="5881" width="10.28515625" style="314" bestFit="1" customWidth="1"/>
    <col min="5882" max="5882" width="8.85546875" style="314"/>
    <col min="5883" max="5883" width="10.28515625" style="314" bestFit="1" customWidth="1"/>
    <col min="5884" max="5884" width="8.85546875" style="314"/>
    <col min="5885" max="5885" width="10.28515625" style="314" bestFit="1" customWidth="1"/>
    <col min="5886" max="6122" width="8.85546875" style="314"/>
    <col min="6123" max="6123" width="26" style="314" customWidth="1"/>
    <col min="6124" max="6125" width="8.85546875" style="314"/>
    <col min="6126" max="6126" width="9.7109375" style="314" customWidth="1"/>
    <col min="6127" max="6134" width="8.85546875" style="314"/>
    <col min="6135" max="6135" width="11.7109375" style="314" customWidth="1"/>
    <col min="6136" max="6136" width="8.85546875" style="314"/>
    <col min="6137" max="6137" width="10.28515625" style="314" bestFit="1" customWidth="1"/>
    <col min="6138" max="6138" width="8.85546875" style="314"/>
    <col min="6139" max="6139" width="10.28515625" style="314" bestFit="1" customWidth="1"/>
    <col min="6140" max="6140" width="8.85546875" style="314"/>
    <col min="6141" max="6141" width="10.28515625" style="314" bestFit="1" customWidth="1"/>
    <col min="6142" max="6378" width="8.85546875" style="314"/>
    <col min="6379" max="6379" width="26" style="314" customWidth="1"/>
    <col min="6380" max="6381" width="8.85546875" style="314"/>
    <col min="6382" max="6382" width="9.7109375" style="314" customWidth="1"/>
    <col min="6383" max="6390" width="8.85546875" style="314"/>
    <col min="6391" max="6391" width="11.7109375" style="314" customWidth="1"/>
    <col min="6392" max="6392" width="8.85546875" style="314"/>
    <col min="6393" max="6393" width="10.28515625" style="314" bestFit="1" customWidth="1"/>
    <col min="6394" max="6394" width="8.85546875" style="314"/>
    <col min="6395" max="6395" width="10.28515625" style="314" bestFit="1" customWidth="1"/>
    <col min="6396" max="6396" width="8.85546875" style="314"/>
    <col min="6397" max="6397" width="10.28515625" style="314" bestFit="1" customWidth="1"/>
    <col min="6398" max="6634" width="8.85546875" style="314"/>
    <col min="6635" max="6635" width="26" style="314" customWidth="1"/>
    <col min="6636" max="6637" width="8.85546875" style="314"/>
    <col min="6638" max="6638" width="9.7109375" style="314" customWidth="1"/>
    <col min="6639" max="6646" width="8.85546875" style="314"/>
    <col min="6647" max="6647" width="11.7109375" style="314" customWidth="1"/>
    <col min="6648" max="6648" width="8.85546875" style="314"/>
    <col min="6649" max="6649" width="10.28515625" style="314" bestFit="1" customWidth="1"/>
    <col min="6650" max="6650" width="8.85546875" style="314"/>
    <col min="6651" max="6651" width="10.28515625" style="314" bestFit="1" customWidth="1"/>
    <col min="6652" max="6652" width="8.85546875" style="314"/>
    <col min="6653" max="6653" width="10.28515625" style="314" bestFit="1" customWidth="1"/>
    <col min="6654" max="6890" width="8.85546875" style="314"/>
    <col min="6891" max="6891" width="26" style="314" customWidth="1"/>
    <col min="6892" max="6893" width="8.85546875" style="314"/>
    <col min="6894" max="6894" width="9.7109375" style="314" customWidth="1"/>
    <col min="6895" max="6902" width="8.85546875" style="314"/>
    <col min="6903" max="6903" width="11.7109375" style="314" customWidth="1"/>
    <col min="6904" max="6904" width="8.85546875" style="314"/>
    <col min="6905" max="6905" width="10.28515625" style="314" bestFit="1" customWidth="1"/>
    <col min="6906" max="6906" width="8.85546875" style="314"/>
    <col min="6907" max="6907" width="10.28515625" style="314" bestFit="1" customWidth="1"/>
    <col min="6908" max="6908" width="8.85546875" style="314"/>
    <col min="6909" max="6909" width="10.28515625" style="314" bestFit="1" customWidth="1"/>
    <col min="6910" max="7146" width="8.85546875" style="314"/>
    <col min="7147" max="7147" width="26" style="314" customWidth="1"/>
    <col min="7148" max="7149" width="8.85546875" style="314"/>
    <col min="7150" max="7150" width="9.7109375" style="314" customWidth="1"/>
    <col min="7151" max="7158" width="8.85546875" style="314"/>
    <col min="7159" max="7159" width="11.7109375" style="314" customWidth="1"/>
    <col min="7160" max="7160" width="8.85546875" style="314"/>
    <col min="7161" max="7161" width="10.28515625" style="314" bestFit="1" customWidth="1"/>
    <col min="7162" max="7162" width="8.85546875" style="314"/>
    <col min="7163" max="7163" width="10.28515625" style="314" bestFit="1" customWidth="1"/>
    <col min="7164" max="7164" width="8.85546875" style="314"/>
    <col min="7165" max="7165" width="10.28515625" style="314" bestFit="1" customWidth="1"/>
    <col min="7166" max="7402" width="8.85546875" style="314"/>
    <col min="7403" max="7403" width="26" style="314" customWidth="1"/>
    <col min="7404" max="7405" width="8.85546875" style="314"/>
    <col min="7406" max="7406" width="9.7109375" style="314" customWidth="1"/>
    <col min="7407" max="7414" width="8.85546875" style="314"/>
    <col min="7415" max="7415" width="11.7109375" style="314" customWidth="1"/>
    <col min="7416" max="7416" width="8.85546875" style="314"/>
    <col min="7417" max="7417" width="10.28515625" style="314" bestFit="1" customWidth="1"/>
    <col min="7418" max="7418" width="8.85546875" style="314"/>
    <col min="7419" max="7419" width="10.28515625" style="314" bestFit="1" customWidth="1"/>
    <col min="7420" max="7420" width="8.85546875" style="314"/>
    <col min="7421" max="7421" width="10.28515625" style="314" bestFit="1" customWidth="1"/>
    <col min="7422" max="7658" width="8.85546875" style="314"/>
    <col min="7659" max="7659" width="26" style="314" customWidth="1"/>
    <col min="7660" max="7661" width="8.85546875" style="314"/>
    <col min="7662" max="7662" width="9.7109375" style="314" customWidth="1"/>
    <col min="7663" max="7670" width="8.85546875" style="314"/>
    <col min="7671" max="7671" width="11.7109375" style="314" customWidth="1"/>
    <col min="7672" max="7672" width="8.85546875" style="314"/>
    <col min="7673" max="7673" width="10.28515625" style="314" bestFit="1" customWidth="1"/>
    <col min="7674" max="7674" width="8.85546875" style="314"/>
    <col min="7675" max="7675" width="10.28515625" style="314" bestFit="1" customWidth="1"/>
    <col min="7676" max="7676" width="8.85546875" style="314"/>
    <col min="7677" max="7677" width="10.28515625" style="314" bestFit="1" customWidth="1"/>
    <col min="7678" max="7914" width="8.85546875" style="314"/>
    <col min="7915" max="7915" width="26" style="314" customWidth="1"/>
    <col min="7916" max="7917" width="8.85546875" style="314"/>
    <col min="7918" max="7918" width="9.7109375" style="314" customWidth="1"/>
    <col min="7919" max="7926" width="8.85546875" style="314"/>
    <col min="7927" max="7927" width="11.7109375" style="314" customWidth="1"/>
    <col min="7928" max="7928" width="8.85546875" style="314"/>
    <col min="7929" max="7929" width="10.28515625" style="314" bestFit="1" customWidth="1"/>
    <col min="7930" max="7930" width="8.85546875" style="314"/>
    <col min="7931" max="7931" width="10.28515625" style="314" bestFit="1" customWidth="1"/>
    <col min="7932" max="7932" width="8.85546875" style="314"/>
    <col min="7933" max="7933" width="10.28515625" style="314" bestFit="1" customWidth="1"/>
    <col min="7934" max="8170" width="8.85546875" style="314"/>
    <col min="8171" max="8171" width="26" style="314" customWidth="1"/>
    <col min="8172" max="8173" width="8.85546875" style="314"/>
    <col min="8174" max="8174" width="9.7109375" style="314" customWidth="1"/>
    <col min="8175" max="8182" width="8.85546875" style="314"/>
    <col min="8183" max="8183" width="11.7109375" style="314" customWidth="1"/>
    <col min="8184" max="8184" width="8.85546875" style="314"/>
    <col min="8185" max="8185" width="10.28515625" style="314" bestFit="1" customWidth="1"/>
    <col min="8186" max="8186" width="8.85546875" style="314"/>
    <col min="8187" max="8187" width="10.28515625" style="314" bestFit="1" customWidth="1"/>
    <col min="8188" max="8188" width="8.85546875" style="314"/>
    <col min="8189" max="8189" width="10.28515625" style="314" bestFit="1" customWidth="1"/>
    <col min="8190" max="8426" width="8.85546875" style="314"/>
    <col min="8427" max="8427" width="26" style="314" customWidth="1"/>
    <col min="8428" max="8429" width="8.85546875" style="314"/>
    <col min="8430" max="8430" width="9.7109375" style="314" customWidth="1"/>
    <col min="8431" max="8438" width="8.85546875" style="314"/>
    <col min="8439" max="8439" width="11.7109375" style="314" customWidth="1"/>
    <col min="8440" max="8440" width="8.85546875" style="314"/>
    <col min="8441" max="8441" width="10.28515625" style="314" bestFit="1" customWidth="1"/>
    <col min="8442" max="8442" width="8.85546875" style="314"/>
    <col min="8443" max="8443" width="10.28515625" style="314" bestFit="1" customWidth="1"/>
    <col min="8444" max="8444" width="8.85546875" style="314"/>
    <col min="8445" max="8445" width="10.28515625" style="314" bestFit="1" customWidth="1"/>
    <col min="8446" max="8682" width="8.85546875" style="314"/>
    <col min="8683" max="8683" width="26" style="314" customWidth="1"/>
    <col min="8684" max="8685" width="8.85546875" style="314"/>
    <col min="8686" max="8686" width="9.7109375" style="314" customWidth="1"/>
    <col min="8687" max="8694" width="8.85546875" style="314"/>
    <col min="8695" max="8695" width="11.7109375" style="314" customWidth="1"/>
    <col min="8696" max="8696" width="8.85546875" style="314"/>
    <col min="8697" max="8697" width="10.28515625" style="314" bestFit="1" customWidth="1"/>
    <col min="8698" max="8698" width="8.85546875" style="314"/>
    <col min="8699" max="8699" width="10.28515625" style="314" bestFit="1" customWidth="1"/>
    <col min="8700" max="8700" width="8.85546875" style="314"/>
    <col min="8701" max="8701" width="10.28515625" style="314" bestFit="1" customWidth="1"/>
    <col min="8702" max="8938" width="8.85546875" style="314"/>
    <col min="8939" max="8939" width="26" style="314" customWidth="1"/>
    <col min="8940" max="8941" width="8.85546875" style="314"/>
    <col min="8942" max="8942" width="9.7109375" style="314" customWidth="1"/>
    <col min="8943" max="8950" width="8.85546875" style="314"/>
    <col min="8951" max="8951" width="11.7109375" style="314" customWidth="1"/>
    <col min="8952" max="8952" width="8.85546875" style="314"/>
    <col min="8953" max="8953" width="10.28515625" style="314" bestFit="1" customWidth="1"/>
    <col min="8954" max="8954" width="8.85546875" style="314"/>
    <col min="8955" max="8955" width="10.28515625" style="314" bestFit="1" customWidth="1"/>
    <col min="8956" max="8956" width="8.85546875" style="314"/>
    <col min="8957" max="8957" width="10.28515625" style="314" bestFit="1" customWidth="1"/>
    <col min="8958" max="9194" width="8.85546875" style="314"/>
    <col min="9195" max="9195" width="26" style="314" customWidth="1"/>
    <col min="9196" max="9197" width="8.85546875" style="314"/>
    <col min="9198" max="9198" width="9.7109375" style="314" customWidth="1"/>
    <col min="9199" max="9206" width="8.85546875" style="314"/>
    <col min="9207" max="9207" width="11.7109375" style="314" customWidth="1"/>
    <col min="9208" max="9208" width="8.85546875" style="314"/>
    <col min="9209" max="9209" width="10.28515625" style="314" bestFit="1" customWidth="1"/>
    <col min="9210" max="9210" width="8.85546875" style="314"/>
    <col min="9211" max="9211" width="10.28515625" style="314" bestFit="1" customWidth="1"/>
    <col min="9212" max="9212" width="8.85546875" style="314"/>
    <col min="9213" max="9213" width="10.28515625" style="314" bestFit="1" customWidth="1"/>
    <col min="9214" max="9450" width="8.85546875" style="314"/>
    <col min="9451" max="9451" width="26" style="314" customWidth="1"/>
    <col min="9452" max="9453" width="8.85546875" style="314"/>
    <col min="9454" max="9454" width="9.7109375" style="314" customWidth="1"/>
    <col min="9455" max="9462" width="8.85546875" style="314"/>
    <col min="9463" max="9463" width="11.7109375" style="314" customWidth="1"/>
    <col min="9464" max="9464" width="8.85546875" style="314"/>
    <col min="9465" max="9465" width="10.28515625" style="314" bestFit="1" customWidth="1"/>
    <col min="9466" max="9466" width="8.85546875" style="314"/>
    <col min="9467" max="9467" width="10.28515625" style="314" bestFit="1" customWidth="1"/>
    <col min="9468" max="9468" width="8.85546875" style="314"/>
    <col min="9469" max="9469" width="10.28515625" style="314" bestFit="1" customWidth="1"/>
    <col min="9470" max="9706" width="8.85546875" style="314"/>
    <col min="9707" max="9707" width="26" style="314" customWidth="1"/>
    <col min="9708" max="9709" width="8.85546875" style="314"/>
    <col min="9710" max="9710" width="9.7109375" style="314" customWidth="1"/>
    <col min="9711" max="9718" width="8.85546875" style="314"/>
    <col min="9719" max="9719" width="11.7109375" style="314" customWidth="1"/>
    <col min="9720" max="9720" width="8.85546875" style="314"/>
    <col min="9721" max="9721" width="10.28515625" style="314" bestFit="1" customWidth="1"/>
    <col min="9722" max="9722" width="8.85546875" style="314"/>
    <col min="9723" max="9723" width="10.28515625" style="314" bestFit="1" customWidth="1"/>
    <col min="9724" max="9724" width="8.85546875" style="314"/>
    <col min="9725" max="9725" width="10.28515625" style="314" bestFit="1" customWidth="1"/>
    <col min="9726" max="9962" width="8.85546875" style="314"/>
    <col min="9963" max="9963" width="26" style="314" customWidth="1"/>
    <col min="9964" max="9965" width="8.85546875" style="314"/>
    <col min="9966" max="9966" width="9.7109375" style="314" customWidth="1"/>
    <col min="9967" max="9974" width="8.85546875" style="314"/>
    <col min="9975" max="9975" width="11.7109375" style="314" customWidth="1"/>
    <col min="9976" max="9976" width="8.85546875" style="314"/>
    <col min="9977" max="9977" width="10.28515625" style="314" bestFit="1" customWidth="1"/>
    <col min="9978" max="9978" width="8.85546875" style="314"/>
    <col min="9979" max="9979" width="10.28515625" style="314" bestFit="1" customWidth="1"/>
    <col min="9980" max="9980" width="8.85546875" style="314"/>
    <col min="9981" max="9981" width="10.28515625" style="314" bestFit="1" customWidth="1"/>
    <col min="9982" max="10218" width="8.85546875" style="314"/>
    <col min="10219" max="10219" width="26" style="314" customWidth="1"/>
    <col min="10220" max="10221" width="8.85546875" style="314"/>
    <col min="10222" max="10222" width="9.7109375" style="314" customWidth="1"/>
    <col min="10223" max="10230" width="8.85546875" style="314"/>
    <col min="10231" max="10231" width="11.7109375" style="314" customWidth="1"/>
    <col min="10232" max="10232" width="8.85546875" style="314"/>
    <col min="10233" max="10233" width="10.28515625" style="314" bestFit="1" customWidth="1"/>
    <col min="10234" max="10234" width="8.85546875" style="314"/>
    <col min="10235" max="10235" width="10.28515625" style="314" bestFit="1" customWidth="1"/>
    <col min="10236" max="10236" width="8.85546875" style="314"/>
    <col min="10237" max="10237" width="10.28515625" style="314" bestFit="1" customWidth="1"/>
    <col min="10238" max="10474" width="8.85546875" style="314"/>
    <col min="10475" max="10475" width="26" style="314" customWidth="1"/>
    <col min="10476" max="10477" width="8.85546875" style="314"/>
    <col min="10478" max="10478" width="9.7109375" style="314" customWidth="1"/>
    <col min="10479" max="10486" width="8.85546875" style="314"/>
    <col min="10487" max="10487" width="11.7109375" style="314" customWidth="1"/>
    <col min="10488" max="10488" width="8.85546875" style="314"/>
    <col min="10489" max="10489" width="10.28515625" style="314" bestFit="1" customWidth="1"/>
    <col min="10490" max="10490" width="8.85546875" style="314"/>
    <col min="10491" max="10491" width="10.28515625" style="314" bestFit="1" customWidth="1"/>
    <col min="10492" max="10492" width="8.85546875" style="314"/>
    <col min="10493" max="10493" width="10.28515625" style="314" bestFit="1" customWidth="1"/>
    <col min="10494" max="10730" width="8.85546875" style="314"/>
    <col min="10731" max="10731" width="26" style="314" customWidth="1"/>
    <col min="10732" max="10733" width="8.85546875" style="314"/>
    <col min="10734" max="10734" width="9.7109375" style="314" customWidth="1"/>
    <col min="10735" max="10742" width="8.85546875" style="314"/>
    <col min="10743" max="10743" width="11.7109375" style="314" customWidth="1"/>
    <col min="10744" max="10744" width="8.85546875" style="314"/>
    <col min="10745" max="10745" width="10.28515625" style="314" bestFit="1" customWidth="1"/>
    <col min="10746" max="10746" width="8.85546875" style="314"/>
    <col min="10747" max="10747" width="10.28515625" style="314" bestFit="1" customWidth="1"/>
    <col min="10748" max="10748" width="8.85546875" style="314"/>
    <col min="10749" max="10749" width="10.28515625" style="314" bestFit="1" customWidth="1"/>
    <col min="10750" max="10986" width="8.85546875" style="314"/>
    <col min="10987" max="10987" width="26" style="314" customWidth="1"/>
    <col min="10988" max="10989" width="8.85546875" style="314"/>
    <col min="10990" max="10990" width="9.7109375" style="314" customWidth="1"/>
    <col min="10991" max="10998" width="8.85546875" style="314"/>
    <col min="10999" max="10999" width="11.7109375" style="314" customWidth="1"/>
    <col min="11000" max="11000" width="8.85546875" style="314"/>
    <col min="11001" max="11001" width="10.28515625" style="314" bestFit="1" customWidth="1"/>
    <col min="11002" max="11002" width="8.85546875" style="314"/>
    <col min="11003" max="11003" width="10.28515625" style="314" bestFit="1" customWidth="1"/>
    <col min="11004" max="11004" width="8.85546875" style="314"/>
    <col min="11005" max="11005" width="10.28515625" style="314" bestFit="1" customWidth="1"/>
    <col min="11006" max="11242" width="8.85546875" style="314"/>
    <col min="11243" max="11243" width="26" style="314" customWidth="1"/>
    <col min="11244" max="11245" width="8.85546875" style="314"/>
    <col min="11246" max="11246" width="9.7109375" style="314" customWidth="1"/>
    <col min="11247" max="11254" width="8.85546875" style="314"/>
    <col min="11255" max="11255" width="11.7109375" style="314" customWidth="1"/>
    <col min="11256" max="11256" width="8.85546875" style="314"/>
    <col min="11257" max="11257" width="10.28515625" style="314" bestFit="1" customWidth="1"/>
    <col min="11258" max="11258" width="8.85546875" style="314"/>
    <col min="11259" max="11259" width="10.28515625" style="314" bestFit="1" customWidth="1"/>
    <col min="11260" max="11260" width="8.85546875" style="314"/>
    <col min="11261" max="11261" width="10.28515625" style="314" bestFit="1" customWidth="1"/>
    <col min="11262" max="11498" width="8.85546875" style="314"/>
    <col min="11499" max="11499" width="26" style="314" customWidth="1"/>
    <col min="11500" max="11501" width="8.85546875" style="314"/>
    <col min="11502" max="11502" width="9.7109375" style="314" customWidth="1"/>
    <col min="11503" max="11510" width="8.85546875" style="314"/>
    <col min="11511" max="11511" width="11.7109375" style="314" customWidth="1"/>
    <col min="11512" max="11512" width="8.85546875" style="314"/>
    <col min="11513" max="11513" width="10.28515625" style="314" bestFit="1" customWidth="1"/>
    <col min="11514" max="11514" width="8.85546875" style="314"/>
    <col min="11515" max="11515" width="10.28515625" style="314" bestFit="1" customWidth="1"/>
    <col min="11516" max="11516" width="8.85546875" style="314"/>
    <col min="11517" max="11517" width="10.28515625" style="314" bestFit="1" customWidth="1"/>
    <col min="11518" max="11754" width="8.85546875" style="314"/>
    <col min="11755" max="11755" width="26" style="314" customWidth="1"/>
    <col min="11756" max="11757" width="8.85546875" style="314"/>
    <col min="11758" max="11758" width="9.7109375" style="314" customWidth="1"/>
    <col min="11759" max="11766" width="8.85546875" style="314"/>
    <col min="11767" max="11767" width="11.7109375" style="314" customWidth="1"/>
    <col min="11768" max="11768" width="8.85546875" style="314"/>
    <col min="11769" max="11769" width="10.28515625" style="314" bestFit="1" customWidth="1"/>
    <col min="11770" max="11770" width="8.85546875" style="314"/>
    <col min="11771" max="11771" width="10.28515625" style="314" bestFit="1" customWidth="1"/>
    <col min="11772" max="11772" width="8.85546875" style="314"/>
    <col min="11773" max="11773" width="10.28515625" style="314" bestFit="1" customWidth="1"/>
    <col min="11774" max="12010" width="8.85546875" style="314"/>
    <col min="12011" max="12011" width="26" style="314" customWidth="1"/>
    <col min="12012" max="12013" width="8.85546875" style="314"/>
    <col min="12014" max="12014" width="9.7109375" style="314" customWidth="1"/>
    <col min="12015" max="12022" width="8.85546875" style="314"/>
    <col min="12023" max="12023" width="11.7109375" style="314" customWidth="1"/>
    <col min="12024" max="12024" width="8.85546875" style="314"/>
    <col min="12025" max="12025" width="10.28515625" style="314" bestFit="1" customWidth="1"/>
    <col min="12026" max="12026" width="8.85546875" style="314"/>
    <col min="12027" max="12027" width="10.28515625" style="314" bestFit="1" customWidth="1"/>
    <col min="12028" max="12028" width="8.85546875" style="314"/>
    <col min="12029" max="12029" width="10.28515625" style="314" bestFit="1" customWidth="1"/>
    <col min="12030" max="12266" width="8.85546875" style="314"/>
    <col min="12267" max="12267" width="26" style="314" customWidth="1"/>
    <col min="12268" max="12269" width="8.85546875" style="314"/>
    <col min="12270" max="12270" width="9.7109375" style="314" customWidth="1"/>
    <col min="12271" max="12278" width="8.85546875" style="314"/>
    <col min="12279" max="12279" width="11.7109375" style="314" customWidth="1"/>
    <col min="12280" max="12280" width="8.85546875" style="314"/>
    <col min="12281" max="12281" width="10.28515625" style="314" bestFit="1" customWidth="1"/>
    <col min="12282" max="12282" width="8.85546875" style="314"/>
    <col min="12283" max="12283" width="10.28515625" style="314" bestFit="1" customWidth="1"/>
    <col min="12284" max="12284" width="8.85546875" style="314"/>
    <col min="12285" max="12285" width="10.28515625" style="314" bestFit="1" customWidth="1"/>
    <col min="12286" max="12522" width="8.85546875" style="314"/>
    <col min="12523" max="12523" width="26" style="314" customWidth="1"/>
    <col min="12524" max="12525" width="8.85546875" style="314"/>
    <col min="12526" max="12526" width="9.7109375" style="314" customWidth="1"/>
    <col min="12527" max="12534" width="8.85546875" style="314"/>
    <col min="12535" max="12535" width="11.7109375" style="314" customWidth="1"/>
    <col min="12536" max="12536" width="8.85546875" style="314"/>
    <col min="12537" max="12537" width="10.28515625" style="314" bestFit="1" customWidth="1"/>
    <col min="12538" max="12538" width="8.85546875" style="314"/>
    <col min="12539" max="12539" width="10.28515625" style="314" bestFit="1" customWidth="1"/>
    <col min="12540" max="12540" width="8.85546875" style="314"/>
    <col min="12541" max="12541" width="10.28515625" style="314" bestFit="1" customWidth="1"/>
    <col min="12542" max="12778" width="8.85546875" style="314"/>
    <col min="12779" max="12779" width="26" style="314" customWidth="1"/>
    <col min="12780" max="12781" width="8.85546875" style="314"/>
    <col min="12782" max="12782" width="9.7109375" style="314" customWidth="1"/>
    <col min="12783" max="12790" width="8.85546875" style="314"/>
    <col min="12791" max="12791" width="11.7109375" style="314" customWidth="1"/>
    <col min="12792" max="12792" width="8.85546875" style="314"/>
    <col min="12793" max="12793" width="10.28515625" style="314" bestFit="1" customWidth="1"/>
    <col min="12794" max="12794" width="8.85546875" style="314"/>
    <col min="12795" max="12795" width="10.28515625" style="314" bestFit="1" customWidth="1"/>
    <col min="12796" max="12796" width="8.85546875" style="314"/>
    <col min="12797" max="12797" width="10.28515625" style="314" bestFit="1" customWidth="1"/>
    <col min="12798" max="13034" width="8.85546875" style="314"/>
    <col min="13035" max="13035" width="26" style="314" customWidth="1"/>
    <col min="13036" max="13037" width="8.85546875" style="314"/>
    <col min="13038" max="13038" width="9.7109375" style="314" customWidth="1"/>
    <col min="13039" max="13046" width="8.85546875" style="314"/>
    <col min="13047" max="13047" width="11.7109375" style="314" customWidth="1"/>
    <col min="13048" max="13048" width="8.85546875" style="314"/>
    <col min="13049" max="13049" width="10.28515625" style="314" bestFit="1" customWidth="1"/>
    <col min="13050" max="13050" width="8.85546875" style="314"/>
    <col min="13051" max="13051" width="10.28515625" style="314" bestFit="1" customWidth="1"/>
    <col min="13052" max="13052" width="8.85546875" style="314"/>
    <col min="13053" max="13053" width="10.28515625" style="314" bestFit="1" customWidth="1"/>
    <col min="13054" max="13290" width="8.85546875" style="314"/>
    <col min="13291" max="13291" width="26" style="314" customWidth="1"/>
    <col min="13292" max="13293" width="8.85546875" style="314"/>
    <col min="13294" max="13294" width="9.7109375" style="314" customWidth="1"/>
    <col min="13295" max="13302" width="8.85546875" style="314"/>
    <col min="13303" max="13303" width="11.7109375" style="314" customWidth="1"/>
    <col min="13304" max="13304" width="8.85546875" style="314"/>
    <col min="13305" max="13305" width="10.28515625" style="314" bestFit="1" customWidth="1"/>
    <col min="13306" max="13306" width="8.85546875" style="314"/>
    <col min="13307" max="13307" width="10.28515625" style="314" bestFit="1" customWidth="1"/>
    <col min="13308" max="13308" width="8.85546875" style="314"/>
    <col min="13309" max="13309" width="10.28515625" style="314" bestFit="1" customWidth="1"/>
    <col min="13310" max="13546" width="8.85546875" style="314"/>
    <col min="13547" max="13547" width="26" style="314" customWidth="1"/>
    <col min="13548" max="13549" width="8.85546875" style="314"/>
    <col min="13550" max="13550" width="9.7109375" style="314" customWidth="1"/>
    <col min="13551" max="13558" width="8.85546875" style="314"/>
    <col min="13559" max="13559" width="11.7109375" style="314" customWidth="1"/>
    <col min="13560" max="13560" width="8.85546875" style="314"/>
    <col min="13561" max="13561" width="10.28515625" style="314" bestFit="1" customWidth="1"/>
    <col min="13562" max="13562" width="8.85546875" style="314"/>
    <col min="13563" max="13563" width="10.28515625" style="314" bestFit="1" customWidth="1"/>
    <col min="13564" max="13564" width="8.85546875" style="314"/>
    <col min="13565" max="13565" width="10.28515625" style="314" bestFit="1" customWidth="1"/>
    <col min="13566" max="13802" width="8.85546875" style="314"/>
    <col min="13803" max="13803" width="26" style="314" customWidth="1"/>
    <col min="13804" max="13805" width="8.85546875" style="314"/>
    <col min="13806" max="13806" width="9.7109375" style="314" customWidth="1"/>
    <col min="13807" max="13814" width="8.85546875" style="314"/>
    <col min="13815" max="13815" width="11.7109375" style="314" customWidth="1"/>
    <col min="13816" max="13816" width="8.85546875" style="314"/>
    <col min="13817" max="13817" width="10.28515625" style="314" bestFit="1" customWidth="1"/>
    <col min="13818" max="13818" width="8.85546875" style="314"/>
    <col min="13819" max="13819" width="10.28515625" style="314" bestFit="1" customWidth="1"/>
    <col min="13820" max="13820" width="8.85546875" style="314"/>
    <col min="13821" max="13821" width="10.28515625" style="314" bestFit="1" customWidth="1"/>
    <col min="13822" max="14058" width="8.85546875" style="314"/>
    <col min="14059" max="14059" width="26" style="314" customWidth="1"/>
    <col min="14060" max="14061" width="8.85546875" style="314"/>
    <col min="14062" max="14062" width="9.7109375" style="314" customWidth="1"/>
    <col min="14063" max="14070" width="8.85546875" style="314"/>
    <col min="14071" max="14071" width="11.7109375" style="314" customWidth="1"/>
    <col min="14072" max="14072" width="8.85546875" style="314"/>
    <col min="14073" max="14073" width="10.28515625" style="314" bestFit="1" customWidth="1"/>
    <col min="14074" max="14074" width="8.85546875" style="314"/>
    <col min="14075" max="14075" width="10.28515625" style="314" bestFit="1" customWidth="1"/>
    <col min="14076" max="14076" width="8.85546875" style="314"/>
    <col min="14077" max="14077" width="10.28515625" style="314" bestFit="1" customWidth="1"/>
    <col min="14078" max="14314" width="8.85546875" style="314"/>
    <col min="14315" max="14315" width="26" style="314" customWidth="1"/>
    <col min="14316" max="14317" width="8.85546875" style="314"/>
    <col min="14318" max="14318" width="9.7109375" style="314" customWidth="1"/>
    <col min="14319" max="14326" width="8.85546875" style="314"/>
    <col min="14327" max="14327" width="11.7109375" style="314" customWidth="1"/>
    <col min="14328" max="14328" width="8.85546875" style="314"/>
    <col min="14329" max="14329" width="10.28515625" style="314" bestFit="1" customWidth="1"/>
    <col min="14330" max="14330" width="8.85546875" style="314"/>
    <col min="14331" max="14331" width="10.28515625" style="314" bestFit="1" customWidth="1"/>
    <col min="14332" max="14332" width="8.85546875" style="314"/>
    <col min="14333" max="14333" width="10.28515625" style="314" bestFit="1" customWidth="1"/>
    <col min="14334" max="14570" width="8.85546875" style="314"/>
    <col min="14571" max="14571" width="26" style="314" customWidth="1"/>
    <col min="14572" max="14573" width="8.85546875" style="314"/>
    <col min="14574" max="14574" width="9.7109375" style="314" customWidth="1"/>
    <col min="14575" max="14582" width="8.85546875" style="314"/>
    <col min="14583" max="14583" width="11.7109375" style="314" customWidth="1"/>
    <col min="14584" max="14584" width="8.85546875" style="314"/>
    <col min="14585" max="14585" width="10.28515625" style="314" bestFit="1" customWidth="1"/>
    <col min="14586" max="14586" width="8.85546875" style="314"/>
    <col min="14587" max="14587" width="10.28515625" style="314" bestFit="1" customWidth="1"/>
    <col min="14588" max="14588" width="8.85546875" style="314"/>
    <col min="14589" max="14589" width="10.28515625" style="314" bestFit="1" customWidth="1"/>
    <col min="14590" max="14826" width="8.85546875" style="314"/>
    <col min="14827" max="14827" width="26" style="314" customWidth="1"/>
    <col min="14828" max="14829" width="8.85546875" style="314"/>
    <col min="14830" max="14830" width="9.7109375" style="314" customWidth="1"/>
    <col min="14831" max="14838" width="8.85546875" style="314"/>
    <col min="14839" max="14839" width="11.7109375" style="314" customWidth="1"/>
    <col min="14840" max="14840" width="8.85546875" style="314"/>
    <col min="14841" max="14841" width="10.28515625" style="314" bestFit="1" customWidth="1"/>
    <col min="14842" max="14842" width="8.85546875" style="314"/>
    <col min="14843" max="14843" width="10.28515625" style="314" bestFit="1" customWidth="1"/>
    <col min="14844" max="14844" width="8.85546875" style="314"/>
    <col min="14845" max="14845" width="10.28515625" style="314" bestFit="1" customWidth="1"/>
    <col min="14846" max="15082" width="8.85546875" style="314"/>
    <col min="15083" max="15083" width="26" style="314" customWidth="1"/>
    <col min="15084" max="15085" width="8.85546875" style="314"/>
    <col min="15086" max="15086" width="9.7109375" style="314" customWidth="1"/>
    <col min="15087" max="15094" width="8.85546875" style="314"/>
    <col min="15095" max="15095" width="11.7109375" style="314" customWidth="1"/>
    <col min="15096" max="15096" width="8.85546875" style="314"/>
    <col min="15097" max="15097" width="10.28515625" style="314" bestFit="1" customWidth="1"/>
    <col min="15098" max="15098" width="8.85546875" style="314"/>
    <col min="15099" max="15099" width="10.28515625" style="314" bestFit="1" customWidth="1"/>
    <col min="15100" max="15100" width="8.85546875" style="314"/>
    <col min="15101" max="15101" width="10.28515625" style="314" bestFit="1" customWidth="1"/>
    <col min="15102" max="15338" width="8.85546875" style="314"/>
    <col min="15339" max="15339" width="26" style="314" customWidth="1"/>
    <col min="15340" max="15341" width="8.85546875" style="314"/>
    <col min="15342" max="15342" width="9.7109375" style="314" customWidth="1"/>
    <col min="15343" max="15350" width="8.85546875" style="314"/>
    <col min="15351" max="15351" width="11.7109375" style="314" customWidth="1"/>
    <col min="15352" max="15352" width="8.85546875" style="314"/>
    <col min="15353" max="15353" width="10.28515625" style="314" bestFit="1" customWidth="1"/>
    <col min="15354" max="15354" width="8.85546875" style="314"/>
    <col min="15355" max="15355" width="10.28515625" style="314" bestFit="1" customWidth="1"/>
    <col min="15356" max="15356" width="8.85546875" style="314"/>
    <col min="15357" max="15357" width="10.28515625" style="314" bestFit="1" customWidth="1"/>
    <col min="15358" max="15594" width="8.85546875" style="314"/>
    <col min="15595" max="15595" width="26" style="314" customWidth="1"/>
    <col min="15596" max="15597" width="8.85546875" style="314"/>
    <col min="15598" max="15598" width="9.7109375" style="314" customWidth="1"/>
    <col min="15599" max="15606" width="8.85546875" style="314"/>
    <col min="15607" max="15607" width="11.7109375" style="314" customWidth="1"/>
    <col min="15608" max="15608" width="8.85546875" style="314"/>
    <col min="15609" max="15609" width="10.28515625" style="314" bestFit="1" customWidth="1"/>
    <col min="15610" max="15610" width="8.85546875" style="314"/>
    <col min="15611" max="15611" width="10.28515625" style="314" bestFit="1" customWidth="1"/>
    <col min="15612" max="15612" width="8.85546875" style="314"/>
    <col min="15613" max="15613" width="10.28515625" style="314" bestFit="1" customWidth="1"/>
    <col min="15614" max="15850" width="8.85546875" style="314"/>
    <col min="15851" max="15851" width="26" style="314" customWidth="1"/>
    <col min="15852" max="15853" width="8.85546875" style="314"/>
    <col min="15854" max="15854" width="9.7109375" style="314" customWidth="1"/>
    <col min="15855" max="15862" width="8.85546875" style="314"/>
    <col min="15863" max="15863" width="11.7109375" style="314" customWidth="1"/>
    <col min="15864" max="15864" width="8.85546875" style="314"/>
    <col min="15865" max="15865" width="10.28515625" style="314" bestFit="1" customWidth="1"/>
    <col min="15866" max="15866" width="8.85546875" style="314"/>
    <col min="15867" max="15867" width="10.28515625" style="314" bestFit="1" customWidth="1"/>
    <col min="15868" max="15868" width="8.85546875" style="314"/>
    <col min="15869" max="15869" width="10.28515625" style="314" bestFit="1" customWidth="1"/>
    <col min="15870" max="16106" width="8.85546875" style="314"/>
    <col min="16107" max="16107" width="26" style="314" customWidth="1"/>
    <col min="16108" max="16109" width="8.85546875" style="314"/>
    <col min="16110" max="16110" width="9.7109375" style="314" customWidth="1"/>
    <col min="16111" max="16118" width="8.85546875" style="314"/>
    <col min="16119" max="16119" width="11.7109375" style="314" customWidth="1"/>
    <col min="16120" max="16120" width="8.85546875" style="314"/>
    <col min="16121" max="16121" width="10.28515625" style="314" bestFit="1" customWidth="1"/>
    <col min="16122" max="16122" width="8.85546875" style="314"/>
    <col min="16123" max="16123" width="10.28515625" style="314" bestFit="1" customWidth="1"/>
    <col min="16124" max="16124" width="8.85546875" style="314"/>
    <col min="16125" max="16125" width="10.28515625" style="314" bestFit="1" customWidth="1"/>
    <col min="16126" max="16384" width="8.85546875" style="314"/>
  </cols>
  <sheetData>
    <row r="1" spans="1:9" ht="102.6" customHeight="1" x14ac:dyDescent="0.2">
      <c r="A1" s="1026" t="s">
        <v>514</v>
      </c>
      <c r="B1" s="1026"/>
      <c r="C1" s="1026"/>
      <c r="D1" s="1026"/>
      <c r="E1" s="1026"/>
      <c r="F1" s="1026"/>
      <c r="G1" s="1026"/>
      <c r="H1" s="1026"/>
      <c r="I1" s="1026"/>
    </row>
    <row r="2" spans="1:9" x14ac:dyDescent="0.2">
      <c r="A2" s="315"/>
      <c r="B2" s="316"/>
      <c r="C2" s="316"/>
      <c r="D2" s="316"/>
      <c r="I2" s="315" t="s">
        <v>243</v>
      </c>
    </row>
    <row r="3" spans="1:9" ht="106.15" customHeight="1" x14ac:dyDescent="0.2">
      <c r="A3" s="317" t="s">
        <v>244</v>
      </c>
      <c r="B3" s="318" t="s">
        <v>273</v>
      </c>
      <c r="C3" s="318" t="s">
        <v>503</v>
      </c>
      <c r="D3" s="319" t="s">
        <v>504</v>
      </c>
      <c r="E3" s="318" t="s">
        <v>505</v>
      </c>
      <c r="F3" s="319" t="s">
        <v>506</v>
      </c>
      <c r="G3" s="320" t="s">
        <v>508</v>
      </c>
      <c r="H3" s="322" t="s">
        <v>509</v>
      </c>
      <c r="I3" s="323" t="s">
        <v>510</v>
      </c>
    </row>
    <row r="4" spans="1:9" ht="26.65" customHeight="1" x14ac:dyDescent="0.2">
      <c r="A4" s="1027"/>
      <c r="B4" s="1029">
        <v>1</v>
      </c>
      <c r="C4" s="1029">
        <v>2</v>
      </c>
      <c r="D4" s="1029" t="s">
        <v>245</v>
      </c>
      <c r="E4" s="1029">
        <v>4</v>
      </c>
      <c r="F4" s="1029" t="s">
        <v>246</v>
      </c>
      <c r="G4" s="553" t="s">
        <v>515</v>
      </c>
      <c r="H4" s="1030" t="s">
        <v>346</v>
      </c>
      <c r="I4" s="553" t="s">
        <v>513</v>
      </c>
    </row>
    <row r="5" spans="1:9" ht="18.95" customHeight="1" x14ac:dyDescent="0.2">
      <c r="A5" s="1028"/>
      <c r="B5" s="1029"/>
      <c r="C5" s="1029"/>
      <c r="D5" s="1029"/>
      <c r="E5" s="1029"/>
      <c r="F5" s="1029"/>
      <c r="G5" s="324">
        <v>1.089</v>
      </c>
      <c r="H5" s="1030"/>
      <c r="I5" s="324">
        <v>1.0620000000000001</v>
      </c>
    </row>
    <row r="6" spans="1:9" ht="35.65" customHeight="1" x14ac:dyDescent="0.2">
      <c r="A6" s="325" t="s">
        <v>247</v>
      </c>
      <c r="B6" s="326">
        <v>6841.3492700000006</v>
      </c>
      <c r="C6" s="326">
        <v>26870.658920000002</v>
      </c>
      <c r="D6" s="327">
        <f>C6/B6%</f>
        <v>392.76841248013051</v>
      </c>
      <c r="E6" s="326">
        <v>2884</v>
      </c>
      <c r="F6" s="327">
        <f>E6/C6%</f>
        <v>10.732896459987517</v>
      </c>
      <c r="G6" s="326">
        <f>ROUND((B6+C6)/2*G5,0)</f>
        <v>18356</v>
      </c>
      <c r="H6" s="327">
        <f>G6/C6%</f>
        <v>68.312429757118892</v>
      </c>
      <c r="I6" s="328">
        <f>ROUND(G6*I5,0)</f>
        <v>19494</v>
      </c>
    </row>
  </sheetData>
  <mergeCells count="8">
    <mergeCell ref="A1:I1"/>
    <mergeCell ref="A4:A5"/>
    <mergeCell ref="B4:B5"/>
    <mergeCell ref="C4:C5"/>
    <mergeCell ref="D4:D5"/>
    <mergeCell ref="E4:E5"/>
    <mergeCell ref="F4:F5"/>
    <mergeCell ref="H4:H5"/>
  </mergeCells>
  <pageMargins left="0.39370078740157483" right="0.19685039370078741" top="0.78740157480314965" bottom="0.78740157480314965" header="0.31496062992125984" footer="0.31496062992125984"/>
  <pageSetup paperSize="9" orientation="portrait" r:id="rId1"/>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
  <sheetViews>
    <sheetView view="pageBreakPreview" zoomScaleNormal="90" zoomScaleSheetLayoutView="100" workbookViewId="0">
      <selection activeCell="M17" sqref="M17"/>
    </sheetView>
  </sheetViews>
  <sheetFormatPr defaultRowHeight="12.75" x14ac:dyDescent="0.2"/>
  <cols>
    <col min="1" max="1" width="13" style="314" customWidth="1"/>
    <col min="2" max="3" width="11.28515625" style="314" customWidth="1"/>
    <col min="4" max="4" width="7.7109375" style="314" customWidth="1"/>
    <col min="5" max="5" width="11.28515625" style="314" customWidth="1"/>
    <col min="6" max="6" width="8.85546875" style="314"/>
    <col min="7" max="7" width="15.28515625" style="314" customWidth="1"/>
    <col min="8" max="8" width="8.85546875" style="314"/>
    <col min="9" max="9" width="10.140625" style="314" customWidth="1"/>
    <col min="10" max="234" width="8.85546875" style="314"/>
    <col min="235" max="235" width="26" style="314" customWidth="1"/>
    <col min="236" max="237" width="8.85546875" style="314"/>
    <col min="238" max="238" width="9.7109375" style="314" customWidth="1"/>
    <col min="239" max="246" width="8.85546875" style="314"/>
    <col min="247" max="247" width="11.7109375" style="314" customWidth="1"/>
    <col min="248" max="248" width="8.85546875" style="314"/>
    <col min="249" max="249" width="10.28515625" style="314" bestFit="1" customWidth="1"/>
    <col min="250" max="250" width="8.85546875" style="314"/>
    <col min="251" max="251" width="10.28515625" style="314" bestFit="1" customWidth="1"/>
    <col min="252" max="252" width="8.85546875" style="314"/>
    <col min="253" max="253" width="10.28515625" style="314" bestFit="1" customWidth="1"/>
    <col min="254" max="490" width="8.85546875" style="314"/>
    <col min="491" max="491" width="26" style="314" customWidth="1"/>
    <col min="492" max="493" width="8.85546875" style="314"/>
    <col min="494" max="494" width="9.7109375" style="314" customWidth="1"/>
    <col min="495" max="502" width="8.85546875" style="314"/>
    <col min="503" max="503" width="11.7109375" style="314" customWidth="1"/>
    <col min="504" max="504" width="8.85546875" style="314"/>
    <col min="505" max="505" width="10.28515625" style="314" bestFit="1" customWidth="1"/>
    <col min="506" max="506" width="8.85546875" style="314"/>
    <col min="507" max="507" width="10.28515625" style="314" bestFit="1" customWidth="1"/>
    <col min="508" max="508" width="8.85546875" style="314"/>
    <col min="509" max="509" width="10.28515625" style="314" bestFit="1" customWidth="1"/>
    <col min="510" max="746" width="8.85546875" style="314"/>
    <col min="747" max="747" width="26" style="314" customWidth="1"/>
    <col min="748" max="749" width="8.85546875" style="314"/>
    <col min="750" max="750" width="9.7109375" style="314" customWidth="1"/>
    <col min="751" max="758" width="8.85546875" style="314"/>
    <col min="759" max="759" width="11.7109375" style="314" customWidth="1"/>
    <col min="760" max="760" width="8.85546875" style="314"/>
    <col min="761" max="761" width="10.28515625" style="314" bestFit="1" customWidth="1"/>
    <col min="762" max="762" width="8.85546875" style="314"/>
    <col min="763" max="763" width="10.28515625" style="314" bestFit="1" customWidth="1"/>
    <col min="764" max="764" width="8.85546875" style="314"/>
    <col min="765" max="765" width="10.28515625" style="314" bestFit="1" customWidth="1"/>
    <col min="766" max="1002" width="8.85546875" style="314"/>
    <col min="1003" max="1003" width="26" style="314" customWidth="1"/>
    <col min="1004" max="1005" width="8.85546875" style="314"/>
    <col min="1006" max="1006" width="9.7109375" style="314" customWidth="1"/>
    <col min="1007" max="1014" width="8.85546875" style="314"/>
    <col min="1015" max="1015" width="11.7109375" style="314" customWidth="1"/>
    <col min="1016" max="1016" width="8.85546875" style="314"/>
    <col min="1017" max="1017" width="10.28515625" style="314" bestFit="1" customWidth="1"/>
    <col min="1018" max="1018" width="8.85546875" style="314"/>
    <col min="1019" max="1019" width="10.28515625" style="314" bestFit="1" customWidth="1"/>
    <col min="1020" max="1020" width="8.85546875" style="314"/>
    <col min="1021" max="1021" width="10.28515625" style="314" bestFit="1" customWidth="1"/>
    <col min="1022" max="1258" width="8.85546875" style="314"/>
    <col min="1259" max="1259" width="26" style="314" customWidth="1"/>
    <col min="1260" max="1261" width="8.85546875" style="314"/>
    <col min="1262" max="1262" width="9.7109375" style="314" customWidth="1"/>
    <col min="1263" max="1270" width="8.85546875" style="314"/>
    <col min="1271" max="1271" width="11.7109375" style="314" customWidth="1"/>
    <col min="1272" max="1272" width="8.85546875" style="314"/>
    <col min="1273" max="1273" width="10.28515625" style="314" bestFit="1" customWidth="1"/>
    <col min="1274" max="1274" width="8.85546875" style="314"/>
    <col min="1275" max="1275" width="10.28515625" style="314" bestFit="1" customWidth="1"/>
    <col min="1276" max="1276" width="8.85546875" style="314"/>
    <col min="1277" max="1277" width="10.28515625" style="314" bestFit="1" customWidth="1"/>
    <col min="1278" max="1514" width="8.85546875" style="314"/>
    <col min="1515" max="1515" width="26" style="314" customWidth="1"/>
    <col min="1516" max="1517" width="8.85546875" style="314"/>
    <col min="1518" max="1518" width="9.7109375" style="314" customWidth="1"/>
    <col min="1519" max="1526" width="8.85546875" style="314"/>
    <col min="1527" max="1527" width="11.7109375" style="314" customWidth="1"/>
    <col min="1528" max="1528" width="8.85546875" style="314"/>
    <col min="1529" max="1529" width="10.28515625" style="314" bestFit="1" customWidth="1"/>
    <col min="1530" max="1530" width="8.85546875" style="314"/>
    <col min="1531" max="1531" width="10.28515625" style="314" bestFit="1" customWidth="1"/>
    <col min="1532" max="1532" width="8.85546875" style="314"/>
    <col min="1533" max="1533" width="10.28515625" style="314" bestFit="1" customWidth="1"/>
    <col min="1534" max="1770" width="8.85546875" style="314"/>
    <col min="1771" max="1771" width="26" style="314" customWidth="1"/>
    <col min="1772" max="1773" width="8.85546875" style="314"/>
    <col min="1774" max="1774" width="9.7109375" style="314" customWidth="1"/>
    <col min="1775" max="1782" width="8.85546875" style="314"/>
    <col min="1783" max="1783" width="11.7109375" style="314" customWidth="1"/>
    <col min="1784" max="1784" width="8.85546875" style="314"/>
    <col min="1785" max="1785" width="10.28515625" style="314" bestFit="1" customWidth="1"/>
    <col min="1786" max="1786" width="8.85546875" style="314"/>
    <col min="1787" max="1787" width="10.28515625" style="314" bestFit="1" customWidth="1"/>
    <col min="1788" max="1788" width="8.85546875" style="314"/>
    <col min="1789" max="1789" width="10.28515625" style="314" bestFit="1" customWidth="1"/>
    <col min="1790" max="2026" width="8.85546875" style="314"/>
    <col min="2027" max="2027" width="26" style="314" customWidth="1"/>
    <col min="2028" max="2029" width="8.85546875" style="314"/>
    <col min="2030" max="2030" width="9.7109375" style="314" customWidth="1"/>
    <col min="2031" max="2038" width="8.85546875" style="314"/>
    <col min="2039" max="2039" width="11.7109375" style="314" customWidth="1"/>
    <col min="2040" max="2040" width="8.85546875" style="314"/>
    <col min="2041" max="2041" width="10.28515625" style="314" bestFit="1" customWidth="1"/>
    <col min="2042" max="2042" width="8.85546875" style="314"/>
    <col min="2043" max="2043" width="10.28515625" style="314" bestFit="1" customWidth="1"/>
    <col min="2044" max="2044" width="8.85546875" style="314"/>
    <col min="2045" max="2045" width="10.28515625" style="314" bestFit="1" customWidth="1"/>
    <col min="2046" max="2282" width="8.85546875" style="314"/>
    <col min="2283" max="2283" width="26" style="314" customWidth="1"/>
    <col min="2284" max="2285" width="8.85546875" style="314"/>
    <col min="2286" max="2286" width="9.7109375" style="314" customWidth="1"/>
    <col min="2287" max="2294" width="8.85546875" style="314"/>
    <col min="2295" max="2295" width="11.7109375" style="314" customWidth="1"/>
    <col min="2296" max="2296" width="8.85546875" style="314"/>
    <col min="2297" max="2297" width="10.28515625" style="314" bestFit="1" customWidth="1"/>
    <col min="2298" max="2298" width="8.85546875" style="314"/>
    <col min="2299" max="2299" width="10.28515625" style="314" bestFit="1" customWidth="1"/>
    <col min="2300" max="2300" width="8.85546875" style="314"/>
    <col min="2301" max="2301" width="10.28515625" style="314" bestFit="1" customWidth="1"/>
    <col min="2302" max="2538" width="8.85546875" style="314"/>
    <col min="2539" max="2539" width="26" style="314" customWidth="1"/>
    <col min="2540" max="2541" width="8.85546875" style="314"/>
    <col min="2542" max="2542" width="9.7109375" style="314" customWidth="1"/>
    <col min="2543" max="2550" width="8.85546875" style="314"/>
    <col min="2551" max="2551" width="11.7109375" style="314" customWidth="1"/>
    <col min="2552" max="2552" width="8.85546875" style="314"/>
    <col min="2553" max="2553" width="10.28515625" style="314" bestFit="1" customWidth="1"/>
    <col min="2554" max="2554" width="8.85546875" style="314"/>
    <col min="2555" max="2555" width="10.28515625" style="314" bestFit="1" customWidth="1"/>
    <col min="2556" max="2556" width="8.85546875" style="314"/>
    <col min="2557" max="2557" width="10.28515625" style="314" bestFit="1" customWidth="1"/>
    <col min="2558" max="2794" width="8.85546875" style="314"/>
    <col min="2795" max="2795" width="26" style="314" customWidth="1"/>
    <col min="2796" max="2797" width="8.85546875" style="314"/>
    <col min="2798" max="2798" width="9.7109375" style="314" customWidth="1"/>
    <col min="2799" max="2806" width="8.85546875" style="314"/>
    <col min="2807" max="2807" width="11.7109375" style="314" customWidth="1"/>
    <col min="2808" max="2808" width="8.85546875" style="314"/>
    <col min="2809" max="2809" width="10.28515625" style="314" bestFit="1" customWidth="1"/>
    <col min="2810" max="2810" width="8.85546875" style="314"/>
    <col min="2811" max="2811" width="10.28515625" style="314" bestFit="1" customWidth="1"/>
    <col min="2812" max="2812" width="8.85546875" style="314"/>
    <col min="2813" max="2813" width="10.28515625" style="314" bestFit="1" customWidth="1"/>
    <col min="2814" max="3050" width="8.85546875" style="314"/>
    <col min="3051" max="3051" width="26" style="314" customWidth="1"/>
    <col min="3052" max="3053" width="8.85546875" style="314"/>
    <col min="3054" max="3054" width="9.7109375" style="314" customWidth="1"/>
    <col min="3055" max="3062" width="8.85546875" style="314"/>
    <col min="3063" max="3063" width="11.7109375" style="314" customWidth="1"/>
    <col min="3064" max="3064" width="8.85546875" style="314"/>
    <col min="3065" max="3065" width="10.28515625" style="314" bestFit="1" customWidth="1"/>
    <col min="3066" max="3066" width="8.85546875" style="314"/>
    <col min="3067" max="3067" width="10.28515625" style="314" bestFit="1" customWidth="1"/>
    <col min="3068" max="3068" width="8.85546875" style="314"/>
    <col min="3069" max="3069" width="10.28515625" style="314" bestFit="1" customWidth="1"/>
    <col min="3070" max="3306" width="8.85546875" style="314"/>
    <col min="3307" max="3307" width="26" style="314" customWidth="1"/>
    <col min="3308" max="3309" width="8.85546875" style="314"/>
    <col min="3310" max="3310" width="9.7109375" style="314" customWidth="1"/>
    <col min="3311" max="3318" width="8.85546875" style="314"/>
    <col min="3319" max="3319" width="11.7109375" style="314" customWidth="1"/>
    <col min="3320" max="3320" width="8.85546875" style="314"/>
    <col min="3321" max="3321" width="10.28515625" style="314" bestFit="1" customWidth="1"/>
    <col min="3322" max="3322" width="8.85546875" style="314"/>
    <col min="3323" max="3323" width="10.28515625" style="314" bestFit="1" customWidth="1"/>
    <col min="3324" max="3324" width="8.85546875" style="314"/>
    <col min="3325" max="3325" width="10.28515625" style="314" bestFit="1" customWidth="1"/>
    <col min="3326" max="3562" width="8.85546875" style="314"/>
    <col min="3563" max="3563" width="26" style="314" customWidth="1"/>
    <col min="3564" max="3565" width="8.85546875" style="314"/>
    <col min="3566" max="3566" width="9.7109375" style="314" customWidth="1"/>
    <col min="3567" max="3574" width="8.85546875" style="314"/>
    <col min="3575" max="3575" width="11.7109375" style="314" customWidth="1"/>
    <col min="3576" max="3576" width="8.85546875" style="314"/>
    <col min="3577" max="3577" width="10.28515625" style="314" bestFit="1" customWidth="1"/>
    <col min="3578" max="3578" width="8.85546875" style="314"/>
    <col min="3579" max="3579" width="10.28515625" style="314" bestFit="1" customWidth="1"/>
    <col min="3580" max="3580" width="8.85546875" style="314"/>
    <col min="3581" max="3581" width="10.28515625" style="314" bestFit="1" customWidth="1"/>
    <col min="3582" max="3818" width="8.85546875" style="314"/>
    <col min="3819" max="3819" width="26" style="314" customWidth="1"/>
    <col min="3820" max="3821" width="8.85546875" style="314"/>
    <col min="3822" max="3822" width="9.7109375" style="314" customWidth="1"/>
    <col min="3823" max="3830" width="8.85546875" style="314"/>
    <col min="3831" max="3831" width="11.7109375" style="314" customWidth="1"/>
    <col min="3832" max="3832" width="8.85546875" style="314"/>
    <col min="3833" max="3833" width="10.28515625" style="314" bestFit="1" customWidth="1"/>
    <col min="3834" max="3834" width="8.85546875" style="314"/>
    <col min="3835" max="3835" width="10.28515625" style="314" bestFit="1" customWidth="1"/>
    <col min="3836" max="3836" width="8.85546875" style="314"/>
    <col min="3837" max="3837" width="10.28515625" style="314" bestFit="1" customWidth="1"/>
    <col min="3838" max="4074" width="8.85546875" style="314"/>
    <col min="4075" max="4075" width="26" style="314" customWidth="1"/>
    <col min="4076" max="4077" width="8.85546875" style="314"/>
    <col min="4078" max="4078" width="9.7109375" style="314" customWidth="1"/>
    <col min="4079" max="4086" width="8.85546875" style="314"/>
    <col min="4087" max="4087" width="11.7109375" style="314" customWidth="1"/>
    <col min="4088" max="4088" width="8.85546875" style="314"/>
    <col min="4089" max="4089" width="10.28515625" style="314" bestFit="1" customWidth="1"/>
    <col min="4090" max="4090" width="8.85546875" style="314"/>
    <col min="4091" max="4091" width="10.28515625" style="314" bestFit="1" customWidth="1"/>
    <col min="4092" max="4092" width="8.85546875" style="314"/>
    <col min="4093" max="4093" width="10.28515625" style="314" bestFit="1" customWidth="1"/>
    <col min="4094" max="4330" width="8.85546875" style="314"/>
    <col min="4331" max="4331" width="26" style="314" customWidth="1"/>
    <col min="4332" max="4333" width="8.85546875" style="314"/>
    <col min="4334" max="4334" width="9.7109375" style="314" customWidth="1"/>
    <col min="4335" max="4342" width="8.85546875" style="314"/>
    <col min="4343" max="4343" width="11.7109375" style="314" customWidth="1"/>
    <col min="4344" max="4344" width="8.85546875" style="314"/>
    <col min="4345" max="4345" width="10.28515625" style="314" bestFit="1" customWidth="1"/>
    <col min="4346" max="4346" width="8.85546875" style="314"/>
    <col min="4347" max="4347" width="10.28515625" style="314" bestFit="1" customWidth="1"/>
    <col min="4348" max="4348" width="8.85546875" style="314"/>
    <col min="4349" max="4349" width="10.28515625" style="314" bestFit="1" customWidth="1"/>
    <col min="4350" max="4586" width="8.85546875" style="314"/>
    <col min="4587" max="4587" width="26" style="314" customWidth="1"/>
    <col min="4588" max="4589" width="8.85546875" style="314"/>
    <col min="4590" max="4590" width="9.7109375" style="314" customWidth="1"/>
    <col min="4591" max="4598" width="8.85546875" style="314"/>
    <col min="4599" max="4599" width="11.7109375" style="314" customWidth="1"/>
    <col min="4600" max="4600" width="8.85546875" style="314"/>
    <col min="4601" max="4601" width="10.28515625" style="314" bestFit="1" customWidth="1"/>
    <col min="4602" max="4602" width="8.85546875" style="314"/>
    <col min="4603" max="4603" width="10.28515625" style="314" bestFit="1" customWidth="1"/>
    <col min="4604" max="4604" width="8.85546875" style="314"/>
    <col min="4605" max="4605" width="10.28515625" style="314" bestFit="1" customWidth="1"/>
    <col min="4606" max="4842" width="8.85546875" style="314"/>
    <col min="4843" max="4843" width="26" style="314" customWidth="1"/>
    <col min="4844" max="4845" width="8.85546875" style="314"/>
    <col min="4846" max="4846" width="9.7109375" style="314" customWidth="1"/>
    <col min="4847" max="4854" width="8.85546875" style="314"/>
    <col min="4855" max="4855" width="11.7109375" style="314" customWidth="1"/>
    <col min="4856" max="4856" width="8.85546875" style="314"/>
    <col min="4857" max="4857" width="10.28515625" style="314" bestFit="1" customWidth="1"/>
    <col min="4858" max="4858" width="8.85546875" style="314"/>
    <col min="4859" max="4859" width="10.28515625" style="314" bestFit="1" customWidth="1"/>
    <col min="4860" max="4860" width="8.85546875" style="314"/>
    <col min="4861" max="4861" width="10.28515625" style="314" bestFit="1" customWidth="1"/>
    <col min="4862" max="5098" width="8.85546875" style="314"/>
    <col min="5099" max="5099" width="26" style="314" customWidth="1"/>
    <col min="5100" max="5101" width="8.85546875" style="314"/>
    <col min="5102" max="5102" width="9.7109375" style="314" customWidth="1"/>
    <col min="5103" max="5110" width="8.85546875" style="314"/>
    <col min="5111" max="5111" width="11.7109375" style="314" customWidth="1"/>
    <col min="5112" max="5112" width="8.85546875" style="314"/>
    <col min="5113" max="5113" width="10.28515625" style="314" bestFit="1" customWidth="1"/>
    <col min="5114" max="5114" width="8.85546875" style="314"/>
    <col min="5115" max="5115" width="10.28515625" style="314" bestFit="1" customWidth="1"/>
    <col min="5116" max="5116" width="8.85546875" style="314"/>
    <col min="5117" max="5117" width="10.28515625" style="314" bestFit="1" customWidth="1"/>
    <col min="5118" max="5354" width="8.85546875" style="314"/>
    <col min="5355" max="5355" width="26" style="314" customWidth="1"/>
    <col min="5356" max="5357" width="8.85546875" style="314"/>
    <col min="5358" max="5358" width="9.7109375" style="314" customWidth="1"/>
    <col min="5359" max="5366" width="8.85546875" style="314"/>
    <col min="5367" max="5367" width="11.7109375" style="314" customWidth="1"/>
    <col min="5368" max="5368" width="8.85546875" style="314"/>
    <col min="5369" max="5369" width="10.28515625" style="314" bestFit="1" customWidth="1"/>
    <col min="5370" max="5370" width="8.85546875" style="314"/>
    <col min="5371" max="5371" width="10.28515625" style="314" bestFit="1" customWidth="1"/>
    <col min="5372" max="5372" width="8.85546875" style="314"/>
    <col min="5373" max="5373" width="10.28515625" style="314" bestFit="1" customWidth="1"/>
    <col min="5374" max="5610" width="8.85546875" style="314"/>
    <col min="5611" max="5611" width="26" style="314" customWidth="1"/>
    <col min="5612" max="5613" width="8.85546875" style="314"/>
    <col min="5614" max="5614" width="9.7109375" style="314" customWidth="1"/>
    <col min="5615" max="5622" width="8.85546875" style="314"/>
    <col min="5623" max="5623" width="11.7109375" style="314" customWidth="1"/>
    <col min="5624" max="5624" width="8.85546875" style="314"/>
    <col min="5625" max="5625" width="10.28515625" style="314" bestFit="1" customWidth="1"/>
    <col min="5626" max="5626" width="8.85546875" style="314"/>
    <col min="5627" max="5627" width="10.28515625" style="314" bestFit="1" customWidth="1"/>
    <col min="5628" max="5628" width="8.85546875" style="314"/>
    <col min="5629" max="5629" width="10.28515625" style="314" bestFit="1" customWidth="1"/>
    <col min="5630" max="5866" width="8.85546875" style="314"/>
    <col min="5867" max="5867" width="26" style="314" customWidth="1"/>
    <col min="5868" max="5869" width="8.85546875" style="314"/>
    <col min="5870" max="5870" width="9.7109375" style="314" customWidth="1"/>
    <col min="5871" max="5878" width="8.85546875" style="314"/>
    <col min="5879" max="5879" width="11.7109375" style="314" customWidth="1"/>
    <col min="5880" max="5880" width="8.85546875" style="314"/>
    <col min="5881" max="5881" width="10.28515625" style="314" bestFit="1" customWidth="1"/>
    <col min="5882" max="5882" width="8.85546875" style="314"/>
    <col min="5883" max="5883" width="10.28515625" style="314" bestFit="1" customWidth="1"/>
    <col min="5884" max="5884" width="8.85546875" style="314"/>
    <col min="5885" max="5885" width="10.28515625" style="314" bestFit="1" customWidth="1"/>
    <col min="5886" max="6122" width="8.85546875" style="314"/>
    <col min="6123" max="6123" width="26" style="314" customWidth="1"/>
    <col min="6124" max="6125" width="8.85546875" style="314"/>
    <col min="6126" max="6126" width="9.7109375" style="314" customWidth="1"/>
    <col min="6127" max="6134" width="8.85546875" style="314"/>
    <col min="6135" max="6135" width="11.7109375" style="314" customWidth="1"/>
    <col min="6136" max="6136" width="8.85546875" style="314"/>
    <col min="6137" max="6137" width="10.28515625" style="314" bestFit="1" customWidth="1"/>
    <col min="6138" max="6138" width="8.85546875" style="314"/>
    <col min="6139" max="6139" width="10.28515625" style="314" bestFit="1" customWidth="1"/>
    <col min="6140" max="6140" width="8.85546875" style="314"/>
    <col min="6141" max="6141" width="10.28515625" style="314" bestFit="1" customWidth="1"/>
    <col min="6142" max="6378" width="8.85546875" style="314"/>
    <col min="6379" max="6379" width="26" style="314" customWidth="1"/>
    <col min="6380" max="6381" width="8.85546875" style="314"/>
    <col min="6382" max="6382" width="9.7109375" style="314" customWidth="1"/>
    <col min="6383" max="6390" width="8.85546875" style="314"/>
    <col min="6391" max="6391" width="11.7109375" style="314" customWidth="1"/>
    <col min="6392" max="6392" width="8.85546875" style="314"/>
    <col min="6393" max="6393" width="10.28515625" style="314" bestFit="1" customWidth="1"/>
    <col min="6394" max="6394" width="8.85546875" style="314"/>
    <col min="6395" max="6395" width="10.28515625" style="314" bestFit="1" customWidth="1"/>
    <col min="6396" max="6396" width="8.85546875" style="314"/>
    <col min="6397" max="6397" width="10.28515625" style="314" bestFit="1" customWidth="1"/>
    <col min="6398" max="6634" width="8.85546875" style="314"/>
    <col min="6635" max="6635" width="26" style="314" customWidth="1"/>
    <col min="6636" max="6637" width="8.85546875" style="314"/>
    <col min="6638" max="6638" width="9.7109375" style="314" customWidth="1"/>
    <col min="6639" max="6646" width="8.85546875" style="314"/>
    <col min="6647" max="6647" width="11.7109375" style="314" customWidth="1"/>
    <col min="6648" max="6648" width="8.85546875" style="314"/>
    <col min="6649" max="6649" width="10.28515625" style="314" bestFit="1" customWidth="1"/>
    <col min="6650" max="6650" width="8.85546875" style="314"/>
    <col min="6651" max="6651" width="10.28515625" style="314" bestFit="1" customWidth="1"/>
    <col min="6652" max="6652" width="8.85546875" style="314"/>
    <col min="6653" max="6653" width="10.28515625" style="314" bestFit="1" customWidth="1"/>
    <col min="6654" max="6890" width="8.85546875" style="314"/>
    <col min="6891" max="6891" width="26" style="314" customWidth="1"/>
    <col min="6892" max="6893" width="8.85546875" style="314"/>
    <col min="6894" max="6894" width="9.7109375" style="314" customWidth="1"/>
    <col min="6895" max="6902" width="8.85546875" style="314"/>
    <col min="6903" max="6903" width="11.7109375" style="314" customWidth="1"/>
    <col min="6904" max="6904" width="8.85546875" style="314"/>
    <col min="6905" max="6905" width="10.28515625" style="314" bestFit="1" customWidth="1"/>
    <col min="6906" max="6906" width="8.85546875" style="314"/>
    <col min="6907" max="6907" width="10.28515625" style="314" bestFit="1" customWidth="1"/>
    <col min="6908" max="6908" width="8.85546875" style="314"/>
    <col min="6909" max="6909" width="10.28515625" style="314" bestFit="1" customWidth="1"/>
    <col min="6910" max="7146" width="8.85546875" style="314"/>
    <col min="7147" max="7147" width="26" style="314" customWidth="1"/>
    <col min="7148" max="7149" width="8.85546875" style="314"/>
    <col min="7150" max="7150" width="9.7109375" style="314" customWidth="1"/>
    <col min="7151" max="7158" width="8.85546875" style="314"/>
    <col min="7159" max="7159" width="11.7109375" style="314" customWidth="1"/>
    <col min="7160" max="7160" width="8.85546875" style="314"/>
    <col min="7161" max="7161" width="10.28515625" style="314" bestFit="1" customWidth="1"/>
    <col min="7162" max="7162" width="8.85546875" style="314"/>
    <col min="7163" max="7163" width="10.28515625" style="314" bestFit="1" customWidth="1"/>
    <col min="7164" max="7164" width="8.85546875" style="314"/>
    <col min="7165" max="7165" width="10.28515625" style="314" bestFit="1" customWidth="1"/>
    <col min="7166" max="7402" width="8.85546875" style="314"/>
    <col min="7403" max="7403" width="26" style="314" customWidth="1"/>
    <col min="7404" max="7405" width="8.85546875" style="314"/>
    <col min="7406" max="7406" width="9.7109375" style="314" customWidth="1"/>
    <col min="7407" max="7414" width="8.85546875" style="314"/>
    <col min="7415" max="7415" width="11.7109375" style="314" customWidth="1"/>
    <col min="7416" max="7416" width="8.85546875" style="314"/>
    <col min="7417" max="7417" width="10.28515625" style="314" bestFit="1" customWidth="1"/>
    <col min="7418" max="7418" width="8.85546875" style="314"/>
    <col min="7419" max="7419" width="10.28515625" style="314" bestFit="1" customWidth="1"/>
    <col min="7420" max="7420" width="8.85546875" style="314"/>
    <col min="7421" max="7421" width="10.28515625" style="314" bestFit="1" customWidth="1"/>
    <col min="7422" max="7658" width="8.85546875" style="314"/>
    <col min="7659" max="7659" width="26" style="314" customWidth="1"/>
    <col min="7660" max="7661" width="8.85546875" style="314"/>
    <col min="7662" max="7662" width="9.7109375" style="314" customWidth="1"/>
    <col min="7663" max="7670" width="8.85546875" style="314"/>
    <col min="7671" max="7671" width="11.7109375" style="314" customWidth="1"/>
    <col min="7672" max="7672" width="8.85546875" style="314"/>
    <col min="7673" max="7673" width="10.28515625" style="314" bestFit="1" customWidth="1"/>
    <col min="7674" max="7674" width="8.85546875" style="314"/>
    <col min="7675" max="7675" width="10.28515625" style="314" bestFit="1" customWidth="1"/>
    <col min="7676" max="7676" width="8.85546875" style="314"/>
    <col min="7677" max="7677" width="10.28515625" style="314" bestFit="1" customWidth="1"/>
    <col min="7678" max="7914" width="8.85546875" style="314"/>
    <col min="7915" max="7915" width="26" style="314" customWidth="1"/>
    <col min="7916" max="7917" width="8.85546875" style="314"/>
    <col min="7918" max="7918" width="9.7109375" style="314" customWidth="1"/>
    <col min="7919" max="7926" width="8.85546875" style="314"/>
    <col min="7927" max="7927" width="11.7109375" style="314" customWidth="1"/>
    <col min="7928" max="7928" width="8.85546875" style="314"/>
    <col min="7929" max="7929" width="10.28515625" style="314" bestFit="1" customWidth="1"/>
    <col min="7930" max="7930" width="8.85546875" style="314"/>
    <col min="7931" max="7931" width="10.28515625" style="314" bestFit="1" customWidth="1"/>
    <col min="7932" max="7932" width="8.85546875" style="314"/>
    <col min="7933" max="7933" width="10.28515625" style="314" bestFit="1" customWidth="1"/>
    <col min="7934" max="8170" width="8.85546875" style="314"/>
    <col min="8171" max="8171" width="26" style="314" customWidth="1"/>
    <col min="8172" max="8173" width="8.85546875" style="314"/>
    <col min="8174" max="8174" width="9.7109375" style="314" customWidth="1"/>
    <col min="8175" max="8182" width="8.85546875" style="314"/>
    <col min="8183" max="8183" width="11.7109375" style="314" customWidth="1"/>
    <col min="8184" max="8184" width="8.85546875" style="314"/>
    <col min="8185" max="8185" width="10.28515625" style="314" bestFit="1" customWidth="1"/>
    <col min="8186" max="8186" width="8.85546875" style="314"/>
    <col min="8187" max="8187" width="10.28515625" style="314" bestFit="1" customWidth="1"/>
    <col min="8188" max="8188" width="8.85546875" style="314"/>
    <col min="8189" max="8189" width="10.28515625" style="314" bestFit="1" customWidth="1"/>
    <col min="8190" max="8426" width="8.85546875" style="314"/>
    <col min="8427" max="8427" width="26" style="314" customWidth="1"/>
    <col min="8428" max="8429" width="8.85546875" style="314"/>
    <col min="8430" max="8430" width="9.7109375" style="314" customWidth="1"/>
    <col min="8431" max="8438" width="8.85546875" style="314"/>
    <col min="8439" max="8439" width="11.7109375" style="314" customWidth="1"/>
    <col min="8440" max="8440" width="8.85546875" style="314"/>
    <col min="8441" max="8441" width="10.28515625" style="314" bestFit="1" customWidth="1"/>
    <col min="8442" max="8442" width="8.85546875" style="314"/>
    <col min="8443" max="8443" width="10.28515625" style="314" bestFit="1" customWidth="1"/>
    <col min="8444" max="8444" width="8.85546875" style="314"/>
    <col min="8445" max="8445" width="10.28515625" style="314" bestFit="1" customWidth="1"/>
    <col min="8446" max="8682" width="8.85546875" style="314"/>
    <col min="8683" max="8683" width="26" style="314" customWidth="1"/>
    <col min="8684" max="8685" width="8.85546875" style="314"/>
    <col min="8686" max="8686" width="9.7109375" style="314" customWidth="1"/>
    <col min="8687" max="8694" width="8.85546875" style="314"/>
    <col min="8695" max="8695" width="11.7109375" style="314" customWidth="1"/>
    <col min="8696" max="8696" width="8.85546875" style="314"/>
    <col min="8697" max="8697" width="10.28515625" style="314" bestFit="1" customWidth="1"/>
    <col min="8698" max="8698" width="8.85546875" style="314"/>
    <col min="8699" max="8699" width="10.28515625" style="314" bestFit="1" customWidth="1"/>
    <col min="8700" max="8700" width="8.85546875" style="314"/>
    <col min="8701" max="8701" width="10.28515625" style="314" bestFit="1" customWidth="1"/>
    <col min="8702" max="8938" width="8.85546875" style="314"/>
    <col min="8939" max="8939" width="26" style="314" customWidth="1"/>
    <col min="8940" max="8941" width="8.85546875" style="314"/>
    <col min="8942" max="8942" width="9.7109375" style="314" customWidth="1"/>
    <col min="8943" max="8950" width="8.85546875" style="314"/>
    <col min="8951" max="8951" width="11.7109375" style="314" customWidth="1"/>
    <col min="8952" max="8952" width="8.85546875" style="314"/>
    <col min="8953" max="8953" width="10.28515625" style="314" bestFit="1" customWidth="1"/>
    <col min="8954" max="8954" width="8.85546875" style="314"/>
    <col min="8955" max="8955" width="10.28515625" style="314" bestFit="1" customWidth="1"/>
    <col min="8956" max="8956" width="8.85546875" style="314"/>
    <col min="8957" max="8957" width="10.28515625" style="314" bestFit="1" customWidth="1"/>
    <col min="8958" max="9194" width="8.85546875" style="314"/>
    <col min="9195" max="9195" width="26" style="314" customWidth="1"/>
    <col min="9196" max="9197" width="8.85546875" style="314"/>
    <col min="9198" max="9198" width="9.7109375" style="314" customWidth="1"/>
    <col min="9199" max="9206" width="8.85546875" style="314"/>
    <col min="9207" max="9207" width="11.7109375" style="314" customWidth="1"/>
    <col min="9208" max="9208" width="8.85546875" style="314"/>
    <col min="9209" max="9209" width="10.28515625" style="314" bestFit="1" customWidth="1"/>
    <col min="9210" max="9210" width="8.85546875" style="314"/>
    <col min="9211" max="9211" width="10.28515625" style="314" bestFit="1" customWidth="1"/>
    <col min="9212" max="9212" width="8.85546875" style="314"/>
    <col min="9213" max="9213" width="10.28515625" style="314" bestFit="1" customWidth="1"/>
    <col min="9214" max="9450" width="8.85546875" style="314"/>
    <col min="9451" max="9451" width="26" style="314" customWidth="1"/>
    <col min="9452" max="9453" width="8.85546875" style="314"/>
    <col min="9454" max="9454" width="9.7109375" style="314" customWidth="1"/>
    <col min="9455" max="9462" width="8.85546875" style="314"/>
    <col min="9463" max="9463" width="11.7109375" style="314" customWidth="1"/>
    <col min="9464" max="9464" width="8.85546875" style="314"/>
    <col min="9465" max="9465" width="10.28515625" style="314" bestFit="1" customWidth="1"/>
    <col min="9466" max="9466" width="8.85546875" style="314"/>
    <col min="9467" max="9467" width="10.28515625" style="314" bestFit="1" customWidth="1"/>
    <col min="9468" max="9468" width="8.85546875" style="314"/>
    <col min="9469" max="9469" width="10.28515625" style="314" bestFit="1" customWidth="1"/>
    <col min="9470" max="9706" width="8.85546875" style="314"/>
    <col min="9707" max="9707" width="26" style="314" customWidth="1"/>
    <col min="9708" max="9709" width="8.85546875" style="314"/>
    <col min="9710" max="9710" width="9.7109375" style="314" customWidth="1"/>
    <col min="9711" max="9718" width="8.85546875" style="314"/>
    <col min="9719" max="9719" width="11.7109375" style="314" customWidth="1"/>
    <col min="9720" max="9720" width="8.85546875" style="314"/>
    <col min="9721" max="9721" width="10.28515625" style="314" bestFit="1" customWidth="1"/>
    <col min="9722" max="9722" width="8.85546875" style="314"/>
    <col min="9723" max="9723" width="10.28515625" style="314" bestFit="1" customWidth="1"/>
    <col min="9724" max="9724" width="8.85546875" style="314"/>
    <col min="9725" max="9725" width="10.28515625" style="314" bestFit="1" customWidth="1"/>
    <col min="9726" max="9962" width="8.85546875" style="314"/>
    <col min="9963" max="9963" width="26" style="314" customWidth="1"/>
    <col min="9964" max="9965" width="8.85546875" style="314"/>
    <col min="9966" max="9966" width="9.7109375" style="314" customWidth="1"/>
    <col min="9967" max="9974" width="8.85546875" style="314"/>
    <col min="9975" max="9975" width="11.7109375" style="314" customWidth="1"/>
    <col min="9976" max="9976" width="8.85546875" style="314"/>
    <col min="9977" max="9977" width="10.28515625" style="314" bestFit="1" customWidth="1"/>
    <col min="9978" max="9978" width="8.85546875" style="314"/>
    <col min="9979" max="9979" width="10.28515625" style="314" bestFit="1" customWidth="1"/>
    <col min="9980" max="9980" width="8.85546875" style="314"/>
    <col min="9981" max="9981" width="10.28515625" style="314" bestFit="1" customWidth="1"/>
    <col min="9982" max="10218" width="8.85546875" style="314"/>
    <col min="10219" max="10219" width="26" style="314" customWidth="1"/>
    <col min="10220" max="10221" width="8.85546875" style="314"/>
    <col min="10222" max="10222" width="9.7109375" style="314" customWidth="1"/>
    <col min="10223" max="10230" width="8.85546875" style="314"/>
    <col min="10231" max="10231" width="11.7109375" style="314" customWidth="1"/>
    <col min="10232" max="10232" width="8.85546875" style="314"/>
    <col min="10233" max="10233" width="10.28515625" style="314" bestFit="1" customWidth="1"/>
    <col min="10234" max="10234" width="8.85546875" style="314"/>
    <col min="10235" max="10235" width="10.28515625" style="314" bestFit="1" customWidth="1"/>
    <col min="10236" max="10236" width="8.85546875" style="314"/>
    <col min="10237" max="10237" width="10.28515625" style="314" bestFit="1" customWidth="1"/>
    <col min="10238" max="10474" width="8.85546875" style="314"/>
    <col min="10475" max="10475" width="26" style="314" customWidth="1"/>
    <col min="10476" max="10477" width="8.85546875" style="314"/>
    <col min="10478" max="10478" width="9.7109375" style="314" customWidth="1"/>
    <col min="10479" max="10486" width="8.85546875" style="314"/>
    <col min="10487" max="10487" width="11.7109375" style="314" customWidth="1"/>
    <col min="10488" max="10488" width="8.85546875" style="314"/>
    <col min="10489" max="10489" width="10.28515625" style="314" bestFit="1" customWidth="1"/>
    <col min="10490" max="10490" width="8.85546875" style="314"/>
    <col min="10491" max="10491" width="10.28515625" style="314" bestFit="1" customWidth="1"/>
    <col min="10492" max="10492" width="8.85546875" style="314"/>
    <col min="10493" max="10493" width="10.28515625" style="314" bestFit="1" customWidth="1"/>
    <col min="10494" max="10730" width="8.85546875" style="314"/>
    <col min="10731" max="10731" width="26" style="314" customWidth="1"/>
    <col min="10732" max="10733" width="8.85546875" style="314"/>
    <col min="10734" max="10734" width="9.7109375" style="314" customWidth="1"/>
    <col min="10735" max="10742" width="8.85546875" style="314"/>
    <col min="10743" max="10743" width="11.7109375" style="314" customWidth="1"/>
    <col min="10744" max="10744" width="8.85546875" style="314"/>
    <col min="10745" max="10745" width="10.28515625" style="314" bestFit="1" customWidth="1"/>
    <col min="10746" max="10746" width="8.85546875" style="314"/>
    <col min="10747" max="10747" width="10.28515625" style="314" bestFit="1" customWidth="1"/>
    <col min="10748" max="10748" width="8.85546875" style="314"/>
    <col min="10749" max="10749" width="10.28515625" style="314" bestFit="1" customWidth="1"/>
    <col min="10750" max="10986" width="8.85546875" style="314"/>
    <col min="10987" max="10987" width="26" style="314" customWidth="1"/>
    <col min="10988" max="10989" width="8.85546875" style="314"/>
    <col min="10990" max="10990" width="9.7109375" style="314" customWidth="1"/>
    <col min="10991" max="10998" width="8.85546875" style="314"/>
    <col min="10999" max="10999" width="11.7109375" style="314" customWidth="1"/>
    <col min="11000" max="11000" width="8.85546875" style="314"/>
    <col min="11001" max="11001" width="10.28515625" style="314" bestFit="1" customWidth="1"/>
    <col min="11002" max="11002" width="8.85546875" style="314"/>
    <col min="11003" max="11003" width="10.28515625" style="314" bestFit="1" customWidth="1"/>
    <col min="11004" max="11004" width="8.85546875" style="314"/>
    <col min="11005" max="11005" width="10.28515625" style="314" bestFit="1" customWidth="1"/>
    <col min="11006" max="11242" width="8.85546875" style="314"/>
    <col min="11243" max="11243" width="26" style="314" customWidth="1"/>
    <col min="11244" max="11245" width="8.85546875" style="314"/>
    <col min="11246" max="11246" width="9.7109375" style="314" customWidth="1"/>
    <col min="11247" max="11254" width="8.85546875" style="314"/>
    <col min="11255" max="11255" width="11.7109375" style="314" customWidth="1"/>
    <col min="11256" max="11256" width="8.85546875" style="314"/>
    <col min="11257" max="11257" width="10.28515625" style="314" bestFit="1" customWidth="1"/>
    <col min="11258" max="11258" width="8.85546875" style="314"/>
    <col min="11259" max="11259" width="10.28515625" style="314" bestFit="1" customWidth="1"/>
    <col min="11260" max="11260" width="8.85546875" style="314"/>
    <col min="11261" max="11261" width="10.28515625" style="314" bestFit="1" customWidth="1"/>
    <col min="11262" max="11498" width="8.85546875" style="314"/>
    <col min="11499" max="11499" width="26" style="314" customWidth="1"/>
    <col min="11500" max="11501" width="8.85546875" style="314"/>
    <col min="11502" max="11502" width="9.7109375" style="314" customWidth="1"/>
    <col min="11503" max="11510" width="8.85546875" style="314"/>
    <col min="11511" max="11511" width="11.7109375" style="314" customWidth="1"/>
    <col min="11512" max="11512" width="8.85546875" style="314"/>
    <col min="11513" max="11513" width="10.28515625" style="314" bestFit="1" customWidth="1"/>
    <col min="11514" max="11514" width="8.85546875" style="314"/>
    <col min="11515" max="11515" width="10.28515625" style="314" bestFit="1" customWidth="1"/>
    <col min="11516" max="11516" width="8.85546875" style="314"/>
    <col min="11517" max="11517" width="10.28515625" style="314" bestFit="1" customWidth="1"/>
    <col min="11518" max="11754" width="8.85546875" style="314"/>
    <col min="11755" max="11755" width="26" style="314" customWidth="1"/>
    <col min="11756" max="11757" width="8.85546875" style="314"/>
    <col min="11758" max="11758" width="9.7109375" style="314" customWidth="1"/>
    <col min="11759" max="11766" width="8.85546875" style="314"/>
    <col min="11767" max="11767" width="11.7109375" style="314" customWidth="1"/>
    <col min="11768" max="11768" width="8.85546875" style="314"/>
    <col min="11769" max="11769" width="10.28515625" style="314" bestFit="1" customWidth="1"/>
    <col min="11770" max="11770" width="8.85546875" style="314"/>
    <col min="11771" max="11771" width="10.28515625" style="314" bestFit="1" customWidth="1"/>
    <col min="11772" max="11772" width="8.85546875" style="314"/>
    <col min="11773" max="11773" width="10.28515625" style="314" bestFit="1" customWidth="1"/>
    <col min="11774" max="12010" width="8.85546875" style="314"/>
    <col min="12011" max="12011" width="26" style="314" customWidth="1"/>
    <col min="12012" max="12013" width="8.85546875" style="314"/>
    <col min="12014" max="12014" width="9.7109375" style="314" customWidth="1"/>
    <col min="12015" max="12022" width="8.85546875" style="314"/>
    <col min="12023" max="12023" width="11.7109375" style="314" customWidth="1"/>
    <col min="12024" max="12024" width="8.85546875" style="314"/>
    <col min="12025" max="12025" width="10.28515625" style="314" bestFit="1" customWidth="1"/>
    <col min="12026" max="12026" width="8.85546875" style="314"/>
    <col min="12027" max="12027" width="10.28515625" style="314" bestFit="1" customWidth="1"/>
    <col min="12028" max="12028" width="8.85546875" style="314"/>
    <col min="12029" max="12029" width="10.28515625" style="314" bestFit="1" customWidth="1"/>
    <col min="12030" max="12266" width="8.85546875" style="314"/>
    <col min="12267" max="12267" width="26" style="314" customWidth="1"/>
    <col min="12268" max="12269" width="8.85546875" style="314"/>
    <col min="12270" max="12270" width="9.7109375" style="314" customWidth="1"/>
    <col min="12271" max="12278" width="8.85546875" style="314"/>
    <col min="12279" max="12279" width="11.7109375" style="314" customWidth="1"/>
    <col min="12280" max="12280" width="8.85546875" style="314"/>
    <col min="12281" max="12281" width="10.28515625" style="314" bestFit="1" customWidth="1"/>
    <col min="12282" max="12282" width="8.85546875" style="314"/>
    <col min="12283" max="12283" width="10.28515625" style="314" bestFit="1" customWidth="1"/>
    <col min="12284" max="12284" width="8.85546875" style="314"/>
    <col min="12285" max="12285" width="10.28515625" style="314" bestFit="1" customWidth="1"/>
    <col min="12286" max="12522" width="8.85546875" style="314"/>
    <col min="12523" max="12523" width="26" style="314" customWidth="1"/>
    <col min="12524" max="12525" width="8.85546875" style="314"/>
    <col min="12526" max="12526" width="9.7109375" style="314" customWidth="1"/>
    <col min="12527" max="12534" width="8.85546875" style="314"/>
    <col min="12535" max="12535" width="11.7109375" style="314" customWidth="1"/>
    <col min="12536" max="12536" width="8.85546875" style="314"/>
    <col min="12537" max="12537" width="10.28515625" style="314" bestFit="1" customWidth="1"/>
    <col min="12538" max="12538" width="8.85546875" style="314"/>
    <col min="12539" max="12539" width="10.28515625" style="314" bestFit="1" customWidth="1"/>
    <col min="12540" max="12540" width="8.85546875" style="314"/>
    <col min="12541" max="12541" width="10.28515625" style="314" bestFit="1" customWidth="1"/>
    <col min="12542" max="12778" width="8.85546875" style="314"/>
    <col min="12779" max="12779" width="26" style="314" customWidth="1"/>
    <col min="12780" max="12781" width="8.85546875" style="314"/>
    <col min="12782" max="12782" width="9.7109375" style="314" customWidth="1"/>
    <col min="12783" max="12790" width="8.85546875" style="314"/>
    <col min="12791" max="12791" width="11.7109375" style="314" customWidth="1"/>
    <col min="12792" max="12792" width="8.85546875" style="314"/>
    <col min="12793" max="12793" width="10.28515625" style="314" bestFit="1" customWidth="1"/>
    <col min="12794" max="12794" width="8.85546875" style="314"/>
    <col min="12795" max="12795" width="10.28515625" style="314" bestFit="1" customWidth="1"/>
    <col min="12796" max="12796" width="8.85546875" style="314"/>
    <col min="12797" max="12797" width="10.28515625" style="314" bestFit="1" customWidth="1"/>
    <col min="12798" max="13034" width="8.85546875" style="314"/>
    <col min="13035" max="13035" width="26" style="314" customWidth="1"/>
    <col min="13036" max="13037" width="8.85546875" style="314"/>
    <col min="13038" max="13038" width="9.7109375" style="314" customWidth="1"/>
    <col min="13039" max="13046" width="8.85546875" style="314"/>
    <col min="13047" max="13047" width="11.7109375" style="314" customWidth="1"/>
    <col min="13048" max="13048" width="8.85546875" style="314"/>
    <col min="13049" max="13049" width="10.28515625" style="314" bestFit="1" customWidth="1"/>
    <col min="13050" max="13050" width="8.85546875" style="314"/>
    <col min="13051" max="13051" width="10.28515625" style="314" bestFit="1" customWidth="1"/>
    <col min="13052" max="13052" width="8.85546875" style="314"/>
    <col min="13053" max="13053" width="10.28515625" style="314" bestFit="1" customWidth="1"/>
    <col min="13054" max="13290" width="8.85546875" style="314"/>
    <col min="13291" max="13291" width="26" style="314" customWidth="1"/>
    <col min="13292" max="13293" width="8.85546875" style="314"/>
    <col min="13294" max="13294" width="9.7109375" style="314" customWidth="1"/>
    <col min="13295" max="13302" width="8.85546875" style="314"/>
    <col min="13303" max="13303" width="11.7109375" style="314" customWidth="1"/>
    <col min="13304" max="13304" width="8.85546875" style="314"/>
    <col min="13305" max="13305" width="10.28515625" style="314" bestFit="1" customWidth="1"/>
    <col min="13306" max="13306" width="8.85546875" style="314"/>
    <col min="13307" max="13307" width="10.28515625" style="314" bestFit="1" customWidth="1"/>
    <col min="13308" max="13308" width="8.85546875" style="314"/>
    <col min="13309" max="13309" width="10.28515625" style="314" bestFit="1" customWidth="1"/>
    <col min="13310" max="13546" width="8.85546875" style="314"/>
    <col min="13547" max="13547" width="26" style="314" customWidth="1"/>
    <col min="13548" max="13549" width="8.85546875" style="314"/>
    <col min="13550" max="13550" width="9.7109375" style="314" customWidth="1"/>
    <col min="13551" max="13558" width="8.85546875" style="314"/>
    <col min="13559" max="13559" width="11.7109375" style="314" customWidth="1"/>
    <col min="13560" max="13560" width="8.85546875" style="314"/>
    <col min="13561" max="13561" width="10.28515625" style="314" bestFit="1" customWidth="1"/>
    <col min="13562" max="13562" width="8.85546875" style="314"/>
    <col min="13563" max="13563" width="10.28515625" style="314" bestFit="1" customWidth="1"/>
    <col min="13564" max="13564" width="8.85546875" style="314"/>
    <col min="13565" max="13565" width="10.28515625" style="314" bestFit="1" customWidth="1"/>
    <col min="13566" max="13802" width="8.85546875" style="314"/>
    <col min="13803" max="13803" width="26" style="314" customWidth="1"/>
    <col min="13804" max="13805" width="8.85546875" style="314"/>
    <col min="13806" max="13806" width="9.7109375" style="314" customWidth="1"/>
    <col min="13807" max="13814" width="8.85546875" style="314"/>
    <col min="13815" max="13815" width="11.7109375" style="314" customWidth="1"/>
    <col min="13816" max="13816" width="8.85546875" style="314"/>
    <col min="13817" max="13817" width="10.28515625" style="314" bestFit="1" customWidth="1"/>
    <col min="13818" max="13818" width="8.85546875" style="314"/>
    <col min="13819" max="13819" width="10.28515625" style="314" bestFit="1" customWidth="1"/>
    <col min="13820" max="13820" width="8.85546875" style="314"/>
    <col min="13821" max="13821" width="10.28515625" style="314" bestFit="1" customWidth="1"/>
    <col min="13822" max="14058" width="8.85546875" style="314"/>
    <col min="14059" max="14059" width="26" style="314" customWidth="1"/>
    <col min="14060" max="14061" width="8.85546875" style="314"/>
    <col min="14062" max="14062" width="9.7109375" style="314" customWidth="1"/>
    <col min="14063" max="14070" width="8.85546875" style="314"/>
    <col min="14071" max="14071" width="11.7109375" style="314" customWidth="1"/>
    <col min="14072" max="14072" width="8.85546875" style="314"/>
    <col min="14073" max="14073" width="10.28515625" style="314" bestFit="1" customWidth="1"/>
    <col min="14074" max="14074" width="8.85546875" style="314"/>
    <col min="14075" max="14075" width="10.28515625" style="314" bestFit="1" customWidth="1"/>
    <col min="14076" max="14076" width="8.85546875" style="314"/>
    <col min="14077" max="14077" width="10.28515625" style="314" bestFit="1" customWidth="1"/>
    <col min="14078" max="14314" width="8.85546875" style="314"/>
    <col min="14315" max="14315" width="26" style="314" customWidth="1"/>
    <col min="14316" max="14317" width="8.85546875" style="314"/>
    <col min="14318" max="14318" width="9.7109375" style="314" customWidth="1"/>
    <col min="14319" max="14326" width="8.85546875" style="314"/>
    <col min="14327" max="14327" width="11.7109375" style="314" customWidth="1"/>
    <col min="14328" max="14328" width="8.85546875" style="314"/>
    <col min="14329" max="14329" width="10.28515625" style="314" bestFit="1" customWidth="1"/>
    <col min="14330" max="14330" width="8.85546875" style="314"/>
    <col min="14331" max="14331" width="10.28515625" style="314" bestFit="1" customWidth="1"/>
    <col min="14332" max="14332" width="8.85546875" style="314"/>
    <col min="14333" max="14333" width="10.28515625" style="314" bestFit="1" customWidth="1"/>
    <col min="14334" max="14570" width="8.85546875" style="314"/>
    <col min="14571" max="14571" width="26" style="314" customWidth="1"/>
    <col min="14572" max="14573" width="8.85546875" style="314"/>
    <col min="14574" max="14574" width="9.7109375" style="314" customWidth="1"/>
    <col min="14575" max="14582" width="8.85546875" style="314"/>
    <col min="14583" max="14583" width="11.7109375" style="314" customWidth="1"/>
    <col min="14584" max="14584" width="8.85546875" style="314"/>
    <col min="14585" max="14585" width="10.28515625" style="314" bestFit="1" customWidth="1"/>
    <col min="14586" max="14586" width="8.85546875" style="314"/>
    <col min="14587" max="14587" width="10.28515625" style="314" bestFit="1" customWidth="1"/>
    <col min="14588" max="14588" width="8.85546875" style="314"/>
    <col min="14589" max="14589" width="10.28515625" style="314" bestFit="1" customWidth="1"/>
    <col min="14590" max="14826" width="8.85546875" style="314"/>
    <col min="14827" max="14827" width="26" style="314" customWidth="1"/>
    <col min="14828" max="14829" width="8.85546875" style="314"/>
    <col min="14830" max="14830" width="9.7109375" style="314" customWidth="1"/>
    <col min="14831" max="14838" width="8.85546875" style="314"/>
    <col min="14839" max="14839" width="11.7109375" style="314" customWidth="1"/>
    <col min="14840" max="14840" width="8.85546875" style="314"/>
    <col min="14841" max="14841" width="10.28515625" style="314" bestFit="1" customWidth="1"/>
    <col min="14842" max="14842" width="8.85546875" style="314"/>
    <col min="14843" max="14843" width="10.28515625" style="314" bestFit="1" customWidth="1"/>
    <col min="14844" max="14844" width="8.85546875" style="314"/>
    <col min="14845" max="14845" width="10.28515625" style="314" bestFit="1" customWidth="1"/>
    <col min="14846" max="15082" width="8.85546875" style="314"/>
    <col min="15083" max="15083" width="26" style="314" customWidth="1"/>
    <col min="15084" max="15085" width="8.85546875" style="314"/>
    <col min="15086" max="15086" width="9.7109375" style="314" customWidth="1"/>
    <col min="15087" max="15094" width="8.85546875" style="314"/>
    <col min="15095" max="15095" width="11.7109375" style="314" customWidth="1"/>
    <col min="15096" max="15096" width="8.85546875" style="314"/>
    <col min="15097" max="15097" width="10.28515625" style="314" bestFit="1" customWidth="1"/>
    <col min="15098" max="15098" width="8.85546875" style="314"/>
    <col min="15099" max="15099" width="10.28515625" style="314" bestFit="1" customWidth="1"/>
    <col min="15100" max="15100" width="8.85546875" style="314"/>
    <col min="15101" max="15101" width="10.28515625" style="314" bestFit="1" customWidth="1"/>
    <col min="15102" max="15338" width="8.85546875" style="314"/>
    <col min="15339" max="15339" width="26" style="314" customWidth="1"/>
    <col min="15340" max="15341" width="8.85546875" style="314"/>
    <col min="15342" max="15342" width="9.7109375" style="314" customWidth="1"/>
    <col min="15343" max="15350" width="8.85546875" style="314"/>
    <col min="15351" max="15351" width="11.7109375" style="314" customWidth="1"/>
    <col min="15352" max="15352" width="8.85546875" style="314"/>
    <col min="15353" max="15353" width="10.28515625" style="314" bestFit="1" customWidth="1"/>
    <col min="15354" max="15354" width="8.85546875" style="314"/>
    <col min="15355" max="15355" width="10.28515625" style="314" bestFit="1" customWidth="1"/>
    <col min="15356" max="15356" width="8.85546875" style="314"/>
    <col min="15357" max="15357" width="10.28515625" style="314" bestFit="1" customWidth="1"/>
    <col min="15358" max="15594" width="8.85546875" style="314"/>
    <col min="15595" max="15595" width="26" style="314" customWidth="1"/>
    <col min="15596" max="15597" width="8.85546875" style="314"/>
    <col min="15598" max="15598" width="9.7109375" style="314" customWidth="1"/>
    <col min="15599" max="15606" width="8.85546875" style="314"/>
    <col min="15607" max="15607" width="11.7109375" style="314" customWidth="1"/>
    <col min="15608" max="15608" width="8.85546875" style="314"/>
    <col min="15609" max="15609" width="10.28515625" style="314" bestFit="1" customWidth="1"/>
    <col min="15610" max="15610" width="8.85546875" style="314"/>
    <col min="15611" max="15611" width="10.28515625" style="314" bestFit="1" customWidth="1"/>
    <col min="15612" max="15612" width="8.85546875" style="314"/>
    <col min="15613" max="15613" width="10.28515625" style="314" bestFit="1" customWidth="1"/>
    <col min="15614" max="15850" width="8.85546875" style="314"/>
    <col min="15851" max="15851" width="26" style="314" customWidth="1"/>
    <col min="15852" max="15853" width="8.85546875" style="314"/>
    <col min="15854" max="15854" width="9.7109375" style="314" customWidth="1"/>
    <col min="15855" max="15862" width="8.85546875" style="314"/>
    <col min="15863" max="15863" width="11.7109375" style="314" customWidth="1"/>
    <col min="15864" max="15864" width="8.85546875" style="314"/>
    <col min="15865" max="15865" width="10.28515625" style="314" bestFit="1" customWidth="1"/>
    <col min="15866" max="15866" width="8.85546875" style="314"/>
    <col min="15867" max="15867" width="10.28515625" style="314" bestFit="1" customWidth="1"/>
    <col min="15868" max="15868" width="8.85546875" style="314"/>
    <col min="15869" max="15869" width="10.28515625" style="314" bestFit="1" customWidth="1"/>
    <col min="15870" max="16106" width="8.85546875" style="314"/>
    <col min="16107" max="16107" width="26" style="314" customWidth="1"/>
    <col min="16108" max="16109" width="8.85546875" style="314"/>
    <col min="16110" max="16110" width="9.7109375" style="314" customWidth="1"/>
    <col min="16111" max="16118" width="8.85546875" style="314"/>
    <col min="16119" max="16119" width="11.7109375" style="314" customWidth="1"/>
    <col min="16120" max="16120" width="8.85546875" style="314"/>
    <col min="16121" max="16121" width="10.28515625" style="314" bestFit="1" customWidth="1"/>
    <col min="16122" max="16122" width="8.85546875" style="314"/>
    <col min="16123" max="16123" width="10.28515625" style="314" bestFit="1" customWidth="1"/>
    <col min="16124" max="16124" width="8.85546875" style="314"/>
    <col min="16125" max="16125" width="10.28515625" style="314" bestFit="1" customWidth="1"/>
    <col min="16126" max="16384" width="8.85546875" style="314"/>
  </cols>
  <sheetData>
    <row r="1" spans="1:9" ht="89.65" customHeight="1" x14ac:dyDescent="0.2">
      <c r="A1" s="1026" t="s">
        <v>516</v>
      </c>
      <c r="B1" s="1026"/>
      <c r="C1" s="1026"/>
      <c r="D1" s="1026"/>
      <c r="E1" s="1026"/>
      <c r="F1" s="1026"/>
      <c r="G1" s="1026"/>
      <c r="H1" s="1026"/>
      <c r="I1" s="1026"/>
    </row>
    <row r="2" spans="1:9" x14ac:dyDescent="0.2">
      <c r="A2" s="315"/>
      <c r="B2" s="316"/>
      <c r="C2" s="316"/>
      <c r="D2" s="316"/>
      <c r="I2" s="315" t="s">
        <v>243</v>
      </c>
    </row>
    <row r="3" spans="1:9" ht="105.4" customHeight="1" x14ac:dyDescent="0.2">
      <c r="A3" s="317" t="s">
        <v>244</v>
      </c>
      <c r="B3" s="318" t="s">
        <v>273</v>
      </c>
      <c r="C3" s="318" t="s">
        <v>503</v>
      </c>
      <c r="D3" s="319" t="s">
        <v>511</v>
      </c>
      <c r="E3" s="318" t="s">
        <v>505</v>
      </c>
      <c r="F3" s="319" t="s">
        <v>506</v>
      </c>
      <c r="G3" s="320" t="s">
        <v>508</v>
      </c>
      <c r="H3" s="322" t="s">
        <v>509</v>
      </c>
      <c r="I3" s="323" t="s">
        <v>510</v>
      </c>
    </row>
    <row r="4" spans="1:9" ht="27.95" customHeight="1" x14ac:dyDescent="0.2">
      <c r="A4" s="1027"/>
      <c r="B4" s="1029">
        <v>1</v>
      </c>
      <c r="C4" s="1029">
        <v>2</v>
      </c>
      <c r="D4" s="1029" t="s">
        <v>245</v>
      </c>
      <c r="E4" s="1029">
        <v>4</v>
      </c>
      <c r="F4" s="1029" t="s">
        <v>246</v>
      </c>
      <c r="G4" s="553" t="s">
        <v>515</v>
      </c>
      <c r="H4" s="1030" t="s">
        <v>346</v>
      </c>
      <c r="I4" s="553" t="s">
        <v>513</v>
      </c>
    </row>
    <row r="5" spans="1:9" ht="18.95" customHeight="1" x14ac:dyDescent="0.2">
      <c r="A5" s="1028"/>
      <c r="B5" s="1029"/>
      <c r="C5" s="1029"/>
      <c r="D5" s="1029"/>
      <c r="E5" s="1029"/>
      <c r="F5" s="1029"/>
      <c r="G5" s="324">
        <v>1.089</v>
      </c>
      <c r="H5" s="1030"/>
      <c r="I5" s="324">
        <v>1.0620000000000001</v>
      </c>
    </row>
    <row r="6" spans="1:9" ht="36" customHeight="1" x14ac:dyDescent="0.2">
      <c r="A6" s="325" t="s">
        <v>247</v>
      </c>
      <c r="B6" s="326">
        <v>2181.61355</v>
      </c>
      <c r="C6" s="326">
        <v>5876.8299500000012</v>
      </c>
      <c r="D6" s="327">
        <f>C6/B6%</f>
        <v>269.37997107691234</v>
      </c>
      <c r="E6" s="326">
        <v>2479</v>
      </c>
      <c r="F6" s="327">
        <f>E6/C6%</f>
        <v>42.182605606956514</v>
      </c>
      <c r="G6" s="326">
        <f>ROUND((B6+C6)/2*G5,1)</f>
        <v>4387.8</v>
      </c>
      <c r="H6" s="327">
        <f>G6/C6%</f>
        <v>74.662701445019678</v>
      </c>
      <c r="I6" s="328">
        <f>ROUND(G6*I5,1)</f>
        <v>4659.8</v>
      </c>
    </row>
    <row r="7" spans="1:9" ht="13.7" customHeight="1" x14ac:dyDescent="0.2"/>
  </sheetData>
  <mergeCells count="8">
    <mergeCell ref="A1:I1"/>
    <mergeCell ref="A4:A5"/>
    <mergeCell ref="B4:B5"/>
    <mergeCell ref="C4:C5"/>
    <mergeCell ref="D4:D5"/>
    <mergeCell ref="E4:E5"/>
    <mergeCell ref="F4:F5"/>
    <mergeCell ref="H4:H5"/>
  </mergeCells>
  <pageMargins left="0.39370078740157483" right="0.19685039370078741" top="0.78740157480314965" bottom="0.78740157480314965" header="0.31496062992125984" footer="0.31496062992125984"/>
  <pageSetup paperSize="9" orientation="portrait" r:id="rId1"/>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7"/>
  <sheetViews>
    <sheetView view="pageBreakPreview" zoomScaleNormal="90" zoomScaleSheetLayoutView="100" workbookViewId="0">
      <selection activeCell="M14" sqref="M14"/>
    </sheetView>
  </sheetViews>
  <sheetFormatPr defaultRowHeight="12.75" x14ac:dyDescent="0.2"/>
  <cols>
    <col min="1" max="1" width="13.28515625" style="314" customWidth="1"/>
    <col min="2" max="3" width="8.85546875" style="314"/>
    <col min="4" max="4" width="7.42578125" style="314" customWidth="1"/>
    <col min="5" max="5" width="10" style="314" customWidth="1"/>
    <col min="6" max="6" width="8.7109375" style="314" customWidth="1"/>
    <col min="7" max="7" width="9.7109375" style="314" customWidth="1"/>
    <col min="8" max="8" width="10" style="314" customWidth="1"/>
    <col min="9" max="9" width="10.140625" style="314" customWidth="1"/>
    <col min="10" max="10" width="10.28515625" style="314" bestFit="1" customWidth="1"/>
    <col min="11" max="241" width="8.85546875" style="314"/>
    <col min="242" max="242" width="26" style="314" customWidth="1"/>
    <col min="243" max="244" width="8.85546875" style="314"/>
    <col min="245" max="245" width="9.7109375" style="314" customWidth="1"/>
    <col min="246" max="253" width="8.85546875" style="314"/>
    <col min="254" max="254" width="11.7109375" style="314" customWidth="1"/>
    <col min="255" max="255" width="8.85546875" style="314"/>
    <col min="256" max="256" width="10.28515625" style="314" bestFit="1" customWidth="1"/>
    <col min="257" max="257" width="8.85546875" style="314"/>
    <col min="258" max="258" width="10.28515625" style="314" bestFit="1" customWidth="1"/>
    <col min="259" max="259" width="8.85546875" style="314"/>
    <col min="260" max="260" width="10.28515625" style="314" bestFit="1" customWidth="1"/>
    <col min="261" max="497" width="8.85546875" style="314"/>
    <col min="498" max="498" width="26" style="314" customWidth="1"/>
    <col min="499" max="500" width="8.85546875" style="314"/>
    <col min="501" max="501" width="9.7109375" style="314" customWidth="1"/>
    <col min="502" max="509" width="8.85546875" style="314"/>
    <col min="510" max="510" width="11.7109375" style="314" customWidth="1"/>
    <col min="511" max="511" width="8.85546875" style="314"/>
    <col min="512" max="512" width="10.28515625" style="314" bestFit="1" customWidth="1"/>
    <col min="513" max="513" width="8.85546875" style="314"/>
    <col min="514" max="514" width="10.28515625" style="314" bestFit="1" customWidth="1"/>
    <col min="515" max="515" width="8.85546875" style="314"/>
    <col min="516" max="516" width="10.28515625" style="314" bestFit="1" customWidth="1"/>
    <col min="517" max="753" width="8.85546875" style="314"/>
    <col min="754" max="754" width="26" style="314" customWidth="1"/>
    <col min="755" max="756" width="8.85546875" style="314"/>
    <col min="757" max="757" width="9.7109375" style="314" customWidth="1"/>
    <col min="758" max="765" width="8.85546875" style="314"/>
    <col min="766" max="766" width="11.7109375" style="314" customWidth="1"/>
    <col min="767" max="767" width="8.85546875" style="314"/>
    <col min="768" max="768" width="10.28515625" style="314" bestFit="1" customWidth="1"/>
    <col min="769" max="769" width="8.85546875" style="314"/>
    <col min="770" max="770" width="10.28515625" style="314" bestFit="1" customWidth="1"/>
    <col min="771" max="771" width="8.85546875" style="314"/>
    <col min="772" max="772" width="10.28515625" style="314" bestFit="1" customWidth="1"/>
    <col min="773" max="1009" width="8.85546875" style="314"/>
    <col min="1010" max="1010" width="26" style="314" customWidth="1"/>
    <col min="1011" max="1012" width="8.85546875" style="314"/>
    <col min="1013" max="1013" width="9.7109375" style="314" customWidth="1"/>
    <col min="1014" max="1021" width="8.85546875" style="314"/>
    <col min="1022" max="1022" width="11.7109375" style="314" customWidth="1"/>
    <col min="1023" max="1023" width="8.85546875" style="314"/>
    <col min="1024" max="1024" width="10.28515625" style="314" bestFit="1" customWidth="1"/>
    <col min="1025" max="1025" width="8.85546875" style="314"/>
    <col min="1026" max="1026" width="10.28515625" style="314" bestFit="1" customWidth="1"/>
    <col min="1027" max="1027" width="8.85546875" style="314"/>
    <col min="1028" max="1028" width="10.28515625" style="314" bestFit="1" customWidth="1"/>
    <col min="1029" max="1265" width="8.85546875" style="314"/>
    <col min="1266" max="1266" width="26" style="314" customWidth="1"/>
    <col min="1267" max="1268" width="8.85546875" style="314"/>
    <col min="1269" max="1269" width="9.7109375" style="314" customWidth="1"/>
    <col min="1270" max="1277" width="8.85546875" style="314"/>
    <col min="1278" max="1278" width="11.7109375" style="314" customWidth="1"/>
    <col min="1279" max="1279" width="8.85546875" style="314"/>
    <col min="1280" max="1280" width="10.28515625" style="314" bestFit="1" customWidth="1"/>
    <col min="1281" max="1281" width="8.85546875" style="314"/>
    <col min="1282" max="1282" width="10.28515625" style="314" bestFit="1" customWidth="1"/>
    <col min="1283" max="1283" width="8.85546875" style="314"/>
    <col min="1284" max="1284" width="10.28515625" style="314" bestFit="1" customWidth="1"/>
    <col min="1285" max="1521" width="8.85546875" style="314"/>
    <col min="1522" max="1522" width="26" style="314" customWidth="1"/>
    <col min="1523" max="1524" width="8.85546875" style="314"/>
    <col min="1525" max="1525" width="9.7109375" style="314" customWidth="1"/>
    <col min="1526" max="1533" width="8.85546875" style="314"/>
    <col min="1534" max="1534" width="11.7109375" style="314" customWidth="1"/>
    <col min="1535" max="1535" width="8.85546875" style="314"/>
    <col min="1536" max="1536" width="10.28515625" style="314" bestFit="1" customWidth="1"/>
    <col min="1537" max="1537" width="8.85546875" style="314"/>
    <col min="1538" max="1538" width="10.28515625" style="314" bestFit="1" customWidth="1"/>
    <col min="1539" max="1539" width="8.85546875" style="314"/>
    <col min="1540" max="1540" width="10.28515625" style="314" bestFit="1" customWidth="1"/>
    <col min="1541" max="1777" width="8.85546875" style="314"/>
    <col min="1778" max="1778" width="26" style="314" customWidth="1"/>
    <col min="1779" max="1780" width="8.85546875" style="314"/>
    <col min="1781" max="1781" width="9.7109375" style="314" customWidth="1"/>
    <col min="1782" max="1789" width="8.85546875" style="314"/>
    <col min="1790" max="1790" width="11.7109375" style="314" customWidth="1"/>
    <col min="1791" max="1791" width="8.85546875" style="314"/>
    <col min="1792" max="1792" width="10.28515625" style="314" bestFit="1" customWidth="1"/>
    <col min="1793" max="1793" width="8.85546875" style="314"/>
    <col min="1794" max="1794" width="10.28515625" style="314" bestFit="1" customWidth="1"/>
    <col min="1795" max="1795" width="8.85546875" style="314"/>
    <col min="1796" max="1796" width="10.28515625" style="314" bestFit="1" customWidth="1"/>
    <col min="1797" max="2033" width="8.85546875" style="314"/>
    <col min="2034" max="2034" width="26" style="314" customWidth="1"/>
    <col min="2035" max="2036" width="8.85546875" style="314"/>
    <col min="2037" max="2037" width="9.7109375" style="314" customWidth="1"/>
    <col min="2038" max="2045" width="8.85546875" style="314"/>
    <col min="2046" max="2046" width="11.7109375" style="314" customWidth="1"/>
    <col min="2047" max="2047" width="8.85546875" style="314"/>
    <col min="2048" max="2048" width="10.28515625" style="314" bestFit="1" customWidth="1"/>
    <col min="2049" max="2049" width="8.85546875" style="314"/>
    <col min="2050" max="2050" width="10.28515625" style="314" bestFit="1" customWidth="1"/>
    <col min="2051" max="2051" width="8.85546875" style="314"/>
    <col min="2052" max="2052" width="10.28515625" style="314" bestFit="1" customWidth="1"/>
    <col min="2053" max="2289" width="8.85546875" style="314"/>
    <col min="2290" max="2290" width="26" style="314" customWidth="1"/>
    <col min="2291" max="2292" width="8.85546875" style="314"/>
    <col min="2293" max="2293" width="9.7109375" style="314" customWidth="1"/>
    <col min="2294" max="2301" width="8.85546875" style="314"/>
    <col min="2302" max="2302" width="11.7109375" style="314" customWidth="1"/>
    <col min="2303" max="2303" width="8.85546875" style="314"/>
    <col min="2304" max="2304" width="10.28515625" style="314" bestFit="1" customWidth="1"/>
    <col min="2305" max="2305" width="8.85546875" style="314"/>
    <col min="2306" max="2306" width="10.28515625" style="314" bestFit="1" customWidth="1"/>
    <col min="2307" max="2307" width="8.85546875" style="314"/>
    <col min="2308" max="2308" width="10.28515625" style="314" bestFit="1" customWidth="1"/>
    <col min="2309" max="2545" width="8.85546875" style="314"/>
    <col min="2546" max="2546" width="26" style="314" customWidth="1"/>
    <col min="2547" max="2548" width="8.85546875" style="314"/>
    <col min="2549" max="2549" width="9.7109375" style="314" customWidth="1"/>
    <col min="2550" max="2557" width="8.85546875" style="314"/>
    <col min="2558" max="2558" width="11.7109375" style="314" customWidth="1"/>
    <col min="2559" max="2559" width="8.85546875" style="314"/>
    <col min="2560" max="2560" width="10.28515625" style="314" bestFit="1" customWidth="1"/>
    <col min="2561" max="2561" width="8.85546875" style="314"/>
    <col min="2562" max="2562" width="10.28515625" style="314" bestFit="1" customWidth="1"/>
    <col min="2563" max="2563" width="8.85546875" style="314"/>
    <col min="2564" max="2564" width="10.28515625" style="314" bestFit="1" customWidth="1"/>
    <col min="2565" max="2801" width="8.85546875" style="314"/>
    <col min="2802" max="2802" width="26" style="314" customWidth="1"/>
    <col min="2803" max="2804" width="8.85546875" style="314"/>
    <col min="2805" max="2805" width="9.7109375" style="314" customWidth="1"/>
    <col min="2806" max="2813" width="8.85546875" style="314"/>
    <col min="2814" max="2814" width="11.7109375" style="314" customWidth="1"/>
    <col min="2815" max="2815" width="8.85546875" style="314"/>
    <col min="2816" max="2816" width="10.28515625" style="314" bestFit="1" customWidth="1"/>
    <col min="2817" max="2817" width="8.85546875" style="314"/>
    <col min="2818" max="2818" width="10.28515625" style="314" bestFit="1" customWidth="1"/>
    <col min="2819" max="2819" width="8.85546875" style="314"/>
    <col min="2820" max="2820" width="10.28515625" style="314" bestFit="1" customWidth="1"/>
    <col min="2821" max="3057" width="8.85546875" style="314"/>
    <col min="3058" max="3058" width="26" style="314" customWidth="1"/>
    <col min="3059" max="3060" width="8.85546875" style="314"/>
    <col min="3061" max="3061" width="9.7109375" style="314" customWidth="1"/>
    <col min="3062" max="3069" width="8.85546875" style="314"/>
    <col min="3070" max="3070" width="11.7109375" style="314" customWidth="1"/>
    <col min="3071" max="3071" width="8.85546875" style="314"/>
    <col min="3072" max="3072" width="10.28515625" style="314" bestFit="1" customWidth="1"/>
    <col min="3073" max="3073" width="8.85546875" style="314"/>
    <col min="3074" max="3074" width="10.28515625" style="314" bestFit="1" customWidth="1"/>
    <col min="3075" max="3075" width="8.85546875" style="314"/>
    <col min="3076" max="3076" width="10.28515625" style="314" bestFit="1" customWidth="1"/>
    <col min="3077" max="3313" width="8.85546875" style="314"/>
    <col min="3314" max="3314" width="26" style="314" customWidth="1"/>
    <col min="3315" max="3316" width="8.85546875" style="314"/>
    <col min="3317" max="3317" width="9.7109375" style="314" customWidth="1"/>
    <col min="3318" max="3325" width="8.85546875" style="314"/>
    <col min="3326" max="3326" width="11.7109375" style="314" customWidth="1"/>
    <col min="3327" max="3327" width="8.85546875" style="314"/>
    <col min="3328" max="3328" width="10.28515625" style="314" bestFit="1" customWidth="1"/>
    <col min="3329" max="3329" width="8.85546875" style="314"/>
    <col min="3330" max="3330" width="10.28515625" style="314" bestFit="1" customWidth="1"/>
    <col min="3331" max="3331" width="8.85546875" style="314"/>
    <col min="3332" max="3332" width="10.28515625" style="314" bestFit="1" customWidth="1"/>
    <col min="3333" max="3569" width="8.85546875" style="314"/>
    <col min="3570" max="3570" width="26" style="314" customWidth="1"/>
    <col min="3571" max="3572" width="8.85546875" style="314"/>
    <col min="3573" max="3573" width="9.7109375" style="314" customWidth="1"/>
    <col min="3574" max="3581" width="8.85546875" style="314"/>
    <col min="3582" max="3582" width="11.7109375" style="314" customWidth="1"/>
    <col min="3583" max="3583" width="8.85546875" style="314"/>
    <col min="3584" max="3584" width="10.28515625" style="314" bestFit="1" customWidth="1"/>
    <col min="3585" max="3585" width="8.85546875" style="314"/>
    <col min="3586" max="3586" width="10.28515625" style="314" bestFit="1" customWidth="1"/>
    <col min="3587" max="3587" width="8.85546875" style="314"/>
    <col min="3588" max="3588" width="10.28515625" style="314" bestFit="1" customWidth="1"/>
    <col min="3589" max="3825" width="8.85546875" style="314"/>
    <col min="3826" max="3826" width="26" style="314" customWidth="1"/>
    <col min="3827" max="3828" width="8.85546875" style="314"/>
    <col min="3829" max="3829" width="9.7109375" style="314" customWidth="1"/>
    <col min="3830" max="3837" width="8.85546875" style="314"/>
    <col min="3838" max="3838" width="11.7109375" style="314" customWidth="1"/>
    <col min="3839" max="3839" width="8.85546875" style="314"/>
    <col min="3840" max="3840" width="10.28515625" style="314" bestFit="1" customWidth="1"/>
    <col min="3841" max="3841" width="8.85546875" style="314"/>
    <col min="3842" max="3842" width="10.28515625" style="314" bestFit="1" customWidth="1"/>
    <col min="3843" max="3843" width="8.85546875" style="314"/>
    <col min="3844" max="3844" width="10.28515625" style="314" bestFit="1" customWidth="1"/>
    <col min="3845" max="4081" width="8.85546875" style="314"/>
    <col min="4082" max="4082" width="26" style="314" customWidth="1"/>
    <col min="4083" max="4084" width="8.85546875" style="314"/>
    <col min="4085" max="4085" width="9.7109375" style="314" customWidth="1"/>
    <col min="4086" max="4093" width="8.85546875" style="314"/>
    <col min="4094" max="4094" width="11.7109375" style="314" customWidth="1"/>
    <col min="4095" max="4095" width="8.85546875" style="314"/>
    <col min="4096" max="4096" width="10.28515625" style="314" bestFit="1" customWidth="1"/>
    <col min="4097" max="4097" width="8.85546875" style="314"/>
    <col min="4098" max="4098" width="10.28515625" style="314" bestFit="1" customWidth="1"/>
    <col min="4099" max="4099" width="8.85546875" style="314"/>
    <col min="4100" max="4100" width="10.28515625" style="314" bestFit="1" customWidth="1"/>
    <col min="4101" max="4337" width="8.85546875" style="314"/>
    <col min="4338" max="4338" width="26" style="314" customWidth="1"/>
    <col min="4339" max="4340" width="8.85546875" style="314"/>
    <col min="4341" max="4341" width="9.7109375" style="314" customWidth="1"/>
    <col min="4342" max="4349" width="8.85546875" style="314"/>
    <col min="4350" max="4350" width="11.7109375" style="314" customWidth="1"/>
    <col min="4351" max="4351" width="8.85546875" style="314"/>
    <col min="4352" max="4352" width="10.28515625" style="314" bestFit="1" customWidth="1"/>
    <col min="4353" max="4353" width="8.85546875" style="314"/>
    <col min="4354" max="4354" width="10.28515625" style="314" bestFit="1" customWidth="1"/>
    <col min="4355" max="4355" width="8.85546875" style="314"/>
    <col min="4356" max="4356" width="10.28515625" style="314" bestFit="1" customWidth="1"/>
    <col min="4357" max="4593" width="8.85546875" style="314"/>
    <col min="4594" max="4594" width="26" style="314" customWidth="1"/>
    <col min="4595" max="4596" width="8.85546875" style="314"/>
    <col min="4597" max="4597" width="9.7109375" style="314" customWidth="1"/>
    <col min="4598" max="4605" width="8.85546875" style="314"/>
    <col min="4606" max="4606" width="11.7109375" style="314" customWidth="1"/>
    <col min="4607" max="4607" width="8.85546875" style="314"/>
    <col min="4608" max="4608" width="10.28515625" style="314" bestFit="1" customWidth="1"/>
    <col min="4609" max="4609" width="8.85546875" style="314"/>
    <col min="4610" max="4610" width="10.28515625" style="314" bestFit="1" customWidth="1"/>
    <col min="4611" max="4611" width="8.85546875" style="314"/>
    <col min="4612" max="4612" width="10.28515625" style="314" bestFit="1" customWidth="1"/>
    <col min="4613" max="4849" width="8.85546875" style="314"/>
    <col min="4850" max="4850" width="26" style="314" customWidth="1"/>
    <col min="4851" max="4852" width="8.85546875" style="314"/>
    <col min="4853" max="4853" width="9.7109375" style="314" customWidth="1"/>
    <col min="4854" max="4861" width="8.85546875" style="314"/>
    <col min="4862" max="4862" width="11.7109375" style="314" customWidth="1"/>
    <col min="4863" max="4863" width="8.85546875" style="314"/>
    <col min="4864" max="4864" width="10.28515625" style="314" bestFit="1" customWidth="1"/>
    <col min="4865" max="4865" width="8.85546875" style="314"/>
    <col min="4866" max="4866" width="10.28515625" style="314" bestFit="1" customWidth="1"/>
    <col min="4867" max="4867" width="8.85546875" style="314"/>
    <col min="4868" max="4868" width="10.28515625" style="314" bestFit="1" customWidth="1"/>
    <col min="4869" max="5105" width="8.85546875" style="314"/>
    <col min="5106" max="5106" width="26" style="314" customWidth="1"/>
    <col min="5107" max="5108" width="8.85546875" style="314"/>
    <col min="5109" max="5109" width="9.7109375" style="314" customWidth="1"/>
    <col min="5110" max="5117" width="8.85546875" style="314"/>
    <col min="5118" max="5118" width="11.7109375" style="314" customWidth="1"/>
    <col min="5119" max="5119" width="8.85546875" style="314"/>
    <col min="5120" max="5120" width="10.28515625" style="314" bestFit="1" customWidth="1"/>
    <col min="5121" max="5121" width="8.85546875" style="314"/>
    <col min="5122" max="5122" width="10.28515625" style="314" bestFit="1" customWidth="1"/>
    <col min="5123" max="5123" width="8.85546875" style="314"/>
    <col min="5124" max="5124" width="10.28515625" style="314" bestFit="1" customWidth="1"/>
    <col min="5125" max="5361" width="8.85546875" style="314"/>
    <col min="5362" max="5362" width="26" style="314" customWidth="1"/>
    <col min="5363" max="5364" width="8.85546875" style="314"/>
    <col min="5365" max="5365" width="9.7109375" style="314" customWidth="1"/>
    <col min="5366" max="5373" width="8.85546875" style="314"/>
    <col min="5374" max="5374" width="11.7109375" style="314" customWidth="1"/>
    <col min="5375" max="5375" width="8.85546875" style="314"/>
    <col min="5376" max="5376" width="10.28515625" style="314" bestFit="1" customWidth="1"/>
    <col min="5377" max="5377" width="8.85546875" style="314"/>
    <col min="5378" max="5378" width="10.28515625" style="314" bestFit="1" customWidth="1"/>
    <col min="5379" max="5379" width="8.85546875" style="314"/>
    <col min="5380" max="5380" width="10.28515625" style="314" bestFit="1" customWidth="1"/>
    <col min="5381" max="5617" width="8.85546875" style="314"/>
    <col min="5618" max="5618" width="26" style="314" customWidth="1"/>
    <col min="5619" max="5620" width="8.85546875" style="314"/>
    <col min="5621" max="5621" width="9.7109375" style="314" customWidth="1"/>
    <col min="5622" max="5629" width="8.85546875" style="314"/>
    <col min="5630" max="5630" width="11.7109375" style="314" customWidth="1"/>
    <col min="5631" max="5631" width="8.85546875" style="314"/>
    <col min="5632" max="5632" width="10.28515625" style="314" bestFit="1" customWidth="1"/>
    <col min="5633" max="5633" width="8.85546875" style="314"/>
    <col min="5634" max="5634" width="10.28515625" style="314" bestFit="1" customWidth="1"/>
    <col min="5635" max="5635" width="8.85546875" style="314"/>
    <col min="5636" max="5636" width="10.28515625" style="314" bestFit="1" customWidth="1"/>
    <col min="5637" max="5873" width="8.85546875" style="314"/>
    <col min="5874" max="5874" width="26" style="314" customWidth="1"/>
    <col min="5875" max="5876" width="8.85546875" style="314"/>
    <col min="5877" max="5877" width="9.7109375" style="314" customWidth="1"/>
    <col min="5878" max="5885" width="8.85546875" style="314"/>
    <col min="5886" max="5886" width="11.7109375" style="314" customWidth="1"/>
    <col min="5887" max="5887" width="8.85546875" style="314"/>
    <col min="5888" max="5888" width="10.28515625" style="314" bestFit="1" customWidth="1"/>
    <col min="5889" max="5889" width="8.85546875" style="314"/>
    <col min="5890" max="5890" width="10.28515625" style="314" bestFit="1" customWidth="1"/>
    <col min="5891" max="5891" width="8.85546875" style="314"/>
    <col min="5892" max="5892" width="10.28515625" style="314" bestFit="1" customWidth="1"/>
    <col min="5893" max="6129" width="8.85546875" style="314"/>
    <col min="6130" max="6130" width="26" style="314" customWidth="1"/>
    <col min="6131" max="6132" width="8.85546875" style="314"/>
    <col min="6133" max="6133" width="9.7109375" style="314" customWidth="1"/>
    <col min="6134" max="6141" width="8.85546875" style="314"/>
    <col min="6142" max="6142" width="11.7109375" style="314" customWidth="1"/>
    <col min="6143" max="6143" width="8.85546875" style="314"/>
    <col min="6144" max="6144" width="10.28515625" style="314" bestFit="1" customWidth="1"/>
    <col min="6145" max="6145" width="8.85546875" style="314"/>
    <col min="6146" max="6146" width="10.28515625" style="314" bestFit="1" customWidth="1"/>
    <col min="6147" max="6147" width="8.85546875" style="314"/>
    <col min="6148" max="6148" width="10.28515625" style="314" bestFit="1" customWidth="1"/>
    <col min="6149" max="6385" width="8.85546875" style="314"/>
    <col min="6386" max="6386" width="26" style="314" customWidth="1"/>
    <col min="6387" max="6388" width="8.85546875" style="314"/>
    <col min="6389" max="6389" width="9.7109375" style="314" customWidth="1"/>
    <col min="6390" max="6397" width="8.85546875" style="314"/>
    <col min="6398" max="6398" width="11.7109375" style="314" customWidth="1"/>
    <col min="6399" max="6399" width="8.85546875" style="314"/>
    <col min="6400" max="6400" width="10.28515625" style="314" bestFit="1" customWidth="1"/>
    <col min="6401" max="6401" width="8.85546875" style="314"/>
    <col min="6402" max="6402" width="10.28515625" style="314" bestFit="1" customWidth="1"/>
    <col min="6403" max="6403" width="8.85546875" style="314"/>
    <col min="6404" max="6404" width="10.28515625" style="314" bestFit="1" customWidth="1"/>
    <col min="6405" max="6641" width="8.85546875" style="314"/>
    <col min="6642" max="6642" width="26" style="314" customWidth="1"/>
    <col min="6643" max="6644" width="8.85546875" style="314"/>
    <col min="6645" max="6645" width="9.7109375" style="314" customWidth="1"/>
    <col min="6646" max="6653" width="8.85546875" style="314"/>
    <col min="6654" max="6654" width="11.7109375" style="314" customWidth="1"/>
    <col min="6655" max="6655" width="8.85546875" style="314"/>
    <col min="6656" max="6656" width="10.28515625" style="314" bestFit="1" customWidth="1"/>
    <col min="6657" max="6657" width="8.85546875" style="314"/>
    <col min="6658" max="6658" width="10.28515625" style="314" bestFit="1" customWidth="1"/>
    <col min="6659" max="6659" width="8.85546875" style="314"/>
    <col min="6660" max="6660" width="10.28515625" style="314" bestFit="1" customWidth="1"/>
    <col min="6661" max="6897" width="8.85546875" style="314"/>
    <col min="6898" max="6898" width="26" style="314" customWidth="1"/>
    <col min="6899" max="6900" width="8.85546875" style="314"/>
    <col min="6901" max="6901" width="9.7109375" style="314" customWidth="1"/>
    <col min="6902" max="6909" width="8.85546875" style="314"/>
    <col min="6910" max="6910" width="11.7109375" style="314" customWidth="1"/>
    <col min="6911" max="6911" width="8.85546875" style="314"/>
    <col min="6912" max="6912" width="10.28515625" style="314" bestFit="1" customWidth="1"/>
    <col min="6913" max="6913" width="8.85546875" style="314"/>
    <col min="6914" max="6914" width="10.28515625" style="314" bestFit="1" customWidth="1"/>
    <col min="6915" max="6915" width="8.85546875" style="314"/>
    <col min="6916" max="6916" width="10.28515625" style="314" bestFit="1" customWidth="1"/>
    <col min="6917" max="7153" width="8.85546875" style="314"/>
    <col min="7154" max="7154" width="26" style="314" customWidth="1"/>
    <col min="7155" max="7156" width="8.85546875" style="314"/>
    <col min="7157" max="7157" width="9.7109375" style="314" customWidth="1"/>
    <col min="7158" max="7165" width="8.85546875" style="314"/>
    <col min="7166" max="7166" width="11.7109375" style="314" customWidth="1"/>
    <col min="7167" max="7167" width="8.85546875" style="314"/>
    <col min="7168" max="7168" width="10.28515625" style="314" bestFit="1" customWidth="1"/>
    <col min="7169" max="7169" width="8.85546875" style="314"/>
    <col min="7170" max="7170" width="10.28515625" style="314" bestFit="1" customWidth="1"/>
    <col min="7171" max="7171" width="8.85546875" style="314"/>
    <col min="7172" max="7172" width="10.28515625" style="314" bestFit="1" customWidth="1"/>
    <col min="7173" max="7409" width="8.85546875" style="314"/>
    <col min="7410" max="7410" width="26" style="314" customWidth="1"/>
    <col min="7411" max="7412" width="8.85546875" style="314"/>
    <col min="7413" max="7413" width="9.7109375" style="314" customWidth="1"/>
    <col min="7414" max="7421" width="8.85546875" style="314"/>
    <col min="7422" max="7422" width="11.7109375" style="314" customWidth="1"/>
    <col min="7423" max="7423" width="8.85546875" style="314"/>
    <col min="7424" max="7424" width="10.28515625" style="314" bestFit="1" customWidth="1"/>
    <col min="7425" max="7425" width="8.85546875" style="314"/>
    <col min="7426" max="7426" width="10.28515625" style="314" bestFit="1" customWidth="1"/>
    <col min="7427" max="7427" width="8.85546875" style="314"/>
    <col min="7428" max="7428" width="10.28515625" style="314" bestFit="1" customWidth="1"/>
    <col min="7429" max="7665" width="8.85546875" style="314"/>
    <col min="7666" max="7666" width="26" style="314" customWidth="1"/>
    <col min="7667" max="7668" width="8.85546875" style="314"/>
    <col min="7669" max="7669" width="9.7109375" style="314" customWidth="1"/>
    <col min="7670" max="7677" width="8.85546875" style="314"/>
    <col min="7678" max="7678" width="11.7109375" style="314" customWidth="1"/>
    <col min="7679" max="7679" width="8.85546875" style="314"/>
    <col min="7680" max="7680" width="10.28515625" style="314" bestFit="1" customWidth="1"/>
    <col min="7681" max="7681" width="8.85546875" style="314"/>
    <col min="7682" max="7682" width="10.28515625" style="314" bestFit="1" customWidth="1"/>
    <col min="7683" max="7683" width="8.85546875" style="314"/>
    <col min="7684" max="7684" width="10.28515625" style="314" bestFit="1" customWidth="1"/>
    <col min="7685" max="7921" width="8.85546875" style="314"/>
    <col min="7922" max="7922" width="26" style="314" customWidth="1"/>
    <col min="7923" max="7924" width="8.85546875" style="314"/>
    <col min="7925" max="7925" width="9.7109375" style="314" customWidth="1"/>
    <col min="7926" max="7933" width="8.85546875" style="314"/>
    <col min="7934" max="7934" width="11.7109375" style="314" customWidth="1"/>
    <col min="7935" max="7935" width="8.85546875" style="314"/>
    <col min="7936" max="7936" width="10.28515625" style="314" bestFit="1" customWidth="1"/>
    <col min="7937" max="7937" width="8.85546875" style="314"/>
    <col min="7938" max="7938" width="10.28515625" style="314" bestFit="1" customWidth="1"/>
    <col min="7939" max="7939" width="8.85546875" style="314"/>
    <col min="7940" max="7940" width="10.28515625" style="314" bestFit="1" customWidth="1"/>
    <col min="7941" max="8177" width="8.85546875" style="314"/>
    <col min="8178" max="8178" width="26" style="314" customWidth="1"/>
    <col min="8179" max="8180" width="8.85546875" style="314"/>
    <col min="8181" max="8181" width="9.7109375" style="314" customWidth="1"/>
    <col min="8182" max="8189" width="8.85546875" style="314"/>
    <col min="8190" max="8190" width="11.7109375" style="314" customWidth="1"/>
    <col min="8191" max="8191" width="8.85546875" style="314"/>
    <col min="8192" max="8192" width="10.28515625" style="314" bestFit="1" customWidth="1"/>
    <col min="8193" max="8193" width="8.85546875" style="314"/>
    <col min="8194" max="8194" width="10.28515625" style="314" bestFit="1" customWidth="1"/>
    <col min="8195" max="8195" width="8.85546875" style="314"/>
    <col min="8196" max="8196" width="10.28515625" style="314" bestFit="1" customWidth="1"/>
    <col min="8197" max="8433" width="8.85546875" style="314"/>
    <col min="8434" max="8434" width="26" style="314" customWidth="1"/>
    <col min="8435" max="8436" width="8.85546875" style="314"/>
    <col min="8437" max="8437" width="9.7109375" style="314" customWidth="1"/>
    <col min="8438" max="8445" width="8.85546875" style="314"/>
    <col min="8446" max="8446" width="11.7109375" style="314" customWidth="1"/>
    <col min="8447" max="8447" width="8.85546875" style="314"/>
    <col min="8448" max="8448" width="10.28515625" style="314" bestFit="1" customWidth="1"/>
    <col min="8449" max="8449" width="8.85546875" style="314"/>
    <col min="8450" max="8450" width="10.28515625" style="314" bestFit="1" customWidth="1"/>
    <col min="8451" max="8451" width="8.85546875" style="314"/>
    <col min="8452" max="8452" width="10.28515625" style="314" bestFit="1" customWidth="1"/>
    <col min="8453" max="8689" width="8.85546875" style="314"/>
    <col min="8690" max="8690" width="26" style="314" customWidth="1"/>
    <col min="8691" max="8692" width="8.85546875" style="314"/>
    <col min="8693" max="8693" width="9.7109375" style="314" customWidth="1"/>
    <col min="8694" max="8701" width="8.85546875" style="314"/>
    <col min="8702" max="8702" width="11.7109375" style="314" customWidth="1"/>
    <col min="8703" max="8703" width="8.85546875" style="314"/>
    <col min="8704" max="8704" width="10.28515625" style="314" bestFit="1" customWidth="1"/>
    <col min="8705" max="8705" width="8.85546875" style="314"/>
    <col min="8706" max="8706" width="10.28515625" style="314" bestFit="1" customWidth="1"/>
    <col min="8707" max="8707" width="8.85546875" style="314"/>
    <col min="8708" max="8708" width="10.28515625" style="314" bestFit="1" customWidth="1"/>
    <col min="8709" max="8945" width="8.85546875" style="314"/>
    <col min="8946" max="8946" width="26" style="314" customWidth="1"/>
    <col min="8947" max="8948" width="8.85546875" style="314"/>
    <col min="8949" max="8949" width="9.7109375" style="314" customWidth="1"/>
    <col min="8950" max="8957" width="8.85546875" style="314"/>
    <col min="8958" max="8958" width="11.7109375" style="314" customWidth="1"/>
    <col min="8959" max="8959" width="8.85546875" style="314"/>
    <col min="8960" max="8960" width="10.28515625" style="314" bestFit="1" customWidth="1"/>
    <col min="8961" max="8961" width="8.85546875" style="314"/>
    <col min="8962" max="8962" width="10.28515625" style="314" bestFit="1" customWidth="1"/>
    <col min="8963" max="8963" width="8.85546875" style="314"/>
    <col min="8964" max="8964" width="10.28515625" style="314" bestFit="1" customWidth="1"/>
    <col min="8965" max="9201" width="8.85546875" style="314"/>
    <col min="9202" max="9202" width="26" style="314" customWidth="1"/>
    <col min="9203" max="9204" width="8.85546875" style="314"/>
    <col min="9205" max="9205" width="9.7109375" style="314" customWidth="1"/>
    <col min="9206" max="9213" width="8.85546875" style="314"/>
    <col min="9214" max="9214" width="11.7109375" style="314" customWidth="1"/>
    <col min="9215" max="9215" width="8.85546875" style="314"/>
    <col min="9216" max="9216" width="10.28515625" style="314" bestFit="1" customWidth="1"/>
    <col min="9217" max="9217" width="8.85546875" style="314"/>
    <col min="9218" max="9218" width="10.28515625" style="314" bestFit="1" customWidth="1"/>
    <col min="9219" max="9219" width="8.85546875" style="314"/>
    <col min="9220" max="9220" width="10.28515625" style="314" bestFit="1" customWidth="1"/>
    <col min="9221" max="9457" width="8.85546875" style="314"/>
    <col min="9458" max="9458" width="26" style="314" customWidth="1"/>
    <col min="9459" max="9460" width="8.85546875" style="314"/>
    <col min="9461" max="9461" width="9.7109375" style="314" customWidth="1"/>
    <col min="9462" max="9469" width="8.85546875" style="314"/>
    <col min="9470" max="9470" width="11.7109375" style="314" customWidth="1"/>
    <col min="9471" max="9471" width="8.85546875" style="314"/>
    <col min="9472" max="9472" width="10.28515625" style="314" bestFit="1" customWidth="1"/>
    <col min="9473" max="9473" width="8.85546875" style="314"/>
    <col min="9474" max="9474" width="10.28515625" style="314" bestFit="1" customWidth="1"/>
    <col min="9475" max="9475" width="8.85546875" style="314"/>
    <col min="9476" max="9476" width="10.28515625" style="314" bestFit="1" customWidth="1"/>
    <col min="9477" max="9713" width="8.85546875" style="314"/>
    <col min="9714" max="9714" width="26" style="314" customWidth="1"/>
    <col min="9715" max="9716" width="8.85546875" style="314"/>
    <col min="9717" max="9717" width="9.7109375" style="314" customWidth="1"/>
    <col min="9718" max="9725" width="8.85546875" style="314"/>
    <col min="9726" max="9726" width="11.7109375" style="314" customWidth="1"/>
    <col min="9727" max="9727" width="8.85546875" style="314"/>
    <col min="9728" max="9728" width="10.28515625" style="314" bestFit="1" customWidth="1"/>
    <col min="9729" max="9729" width="8.85546875" style="314"/>
    <col min="9730" max="9730" width="10.28515625" style="314" bestFit="1" customWidth="1"/>
    <col min="9731" max="9731" width="8.85546875" style="314"/>
    <col min="9732" max="9732" width="10.28515625" style="314" bestFit="1" customWidth="1"/>
    <col min="9733" max="9969" width="8.85546875" style="314"/>
    <col min="9970" max="9970" width="26" style="314" customWidth="1"/>
    <col min="9971" max="9972" width="8.85546875" style="314"/>
    <col min="9973" max="9973" width="9.7109375" style="314" customWidth="1"/>
    <col min="9974" max="9981" width="8.85546875" style="314"/>
    <col min="9982" max="9982" width="11.7109375" style="314" customWidth="1"/>
    <col min="9983" max="9983" width="8.85546875" style="314"/>
    <col min="9984" max="9984" width="10.28515625" style="314" bestFit="1" customWidth="1"/>
    <col min="9985" max="9985" width="8.85546875" style="314"/>
    <col min="9986" max="9986" width="10.28515625" style="314" bestFit="1" customWidth="1"/>
    <col min="9987" max="9987" width="8.85546875" style="314"/>
    <col min="9988" max="9988" width="10.28515625" style="314" bestFit="1" customWidth="1"/>
    <col min="9989" max="10225" width="8.85546875" style="314"/>
    <col min="10226" max="10226" width="26" style="314" customWidth="1"/>
    <col min="10227" max="10228" width="8.85546875" style="314"/>
    <col min="10229" max="10229" width="9.7109375" style="314" customWidth="1"/>
    <col min="10230" max="10237" width="8.85546875" style="314"/>
    <col min="10238" max="10238" width="11.7109375" style="314" customWidth="1"/>
    <col min="10239" max="10239" width="8.85546875" style="314"/>
    <col min="10240" max="10240" width="10.28515625" style="314" bestFit="1" customWidth="1"/>
    <col min="10241" max="10241" width="8.85546875" style="314"/>
    <col min="10242" max="10242" width="10.28515625" style="314" bestFit="1" customWidth="1"/>
    <col min="10243" max="10243" width="8.85546875" style="314"/>
    <col min="10244" max="10244" width="10.28515625" style="314" bestFit="1" customWidth="1"/>
    <col min="10245" max="10481" width="8.85546875" style="314"/>
    <col min="10482" max="10482" width="26" style="314" customWidth="1"/>
    <col min="10483" max="10484" width="8.85546875" style="314"/>
    <col min="10485" max="10485" width="9.7109375" style="314" customWidth="1"/>
    <col min="10486" max="10493" width="8.85546875" style="314"/>
    <col min="10494" max="10494" width="11.7109375" style="314" customWidth="1"/>
    <col min="10495" max="10495" width="8.85546875" style="314"/>
    <col min="10496" max="10496" width="10.28515625" style="314" bestFit="1" customWidth="1"/>
    <col min="10497" max="10497" width="8.85546875" style="314"/>
    <col min="10498" max="10498" width="10.28515625" style="314" bestFit="1" customWidth="1"/>
    <col min="10499" max="10499" width="8.85546875" style="314"/>
    <col min="10500" max="10500" width="10.28515625" style="314" bestFit="1" customWidth="1"/>
    <col min="10501" max="10737" width="8.85546875" style="314"/>
    <col min="10738" max="10738" width="26" style="314" customWidth="1"/>
    <col min="10739" max="10740" width="8.85546875" style="314"/>
    <col min="10741" max="10741" width="9.7109375" style="314" customWidth="1"/>
    <col min="10742" max="10749" width="8.85546875" style="314"/>
    <col min="10750" max="10750" width="11.7109375" style="314" customWidth="1"/>
    <col min="10751" max="10751" width="8.85546875" style="314"/>
    <col min="10752" max="10752" width="10.28515625" style="314" bestFit="1" customWidth="1"/>
    <col min="10753" max="10753" width="8.85546875" style="314"/>
    <col min="10754" max="10754" width="10.28515625" style="314" bestFit="1" customWidth="1"/>
    <col min="10755" max="10755" width="8.85546875" style="314"/>
    <col min="10756" max="10756" width="10.28515625" style="314" bestFit="1" customWidth="1"/>
    <col min="10757" max="10993" width="8.85546875" style="314"/>
    <col min="10994" max="10994" width="26" style="314" customWidth="1"/>
    <col min="10995" max="10996" width="8.85546875" style="314"/>
    <col min="10997" max="10997" width="9.7109375" style="314" customWidth="1"/>
    <col min="10998" max="11005" width="8.85546875" style="314"/>
    <col min="11006" max="11006" width="11.7109375" style="314" customWidth="1"/>
    <col min="11007" max="11007" width="8.85546875" style="314"/>
    <col min="11008" max="11008" width="10.28515625" style="314" bestFit="1" customWidth="1"/>
    <col min="11009" max="11009" width="8.85546875" style="314"/>
    <col min="11010" max="11010" width="10.28515625" style="314" bestFit="1" customWidth="1"/>
    <col min="11011" max="11011" width="8.85546875" style="314"/>
    <col min="11012" max="11012" width="10.28515625" style="314" bestFit="1" customWidth="1"/>
    <col min="11013" max="11249" width="8.85546875" style="314"/>
    <col min="11250" max="11250" width="26" style="314" customWidth="1"/>
    <col min="11251" max="11252" width="8.85546875" style="314"/>
    <col min="11253" max="11253" width="9.7109375" style="314" customWidth="1"/>
    <col min="11254" max="11261" width="8.85546875" style="314"/>
    <col min="11262" max="11262" width="11.7109375" style="314" customWidth="1"/>
    <col min="11263" max="11263" width="8.85546875" style="314"/>
    <col min="11264" max="11264" width="10.28515625" style="314" bestFit="1" customWidth="1"/>
    <col min="11265" max="11265" width="8.85546875" style="314"/>
    <col min="11266" max="11266" width="10.28515625" style="314" bestFit="1" customWidth="1"/>
    <col min="11267" max="11267" width="8.85546875" style="314"/>
    <col min="11268" max="11268" width="10.28515625" style="314" bestFit="1" customWidth="1"/>
    <col min="11269" max="11505" width="8.85546875" style="314"/>
    <col min="11506" max="11506" width="26" style="314" customWidth="1"/>
    <col min="11507" max="11508" width="8.85546875" style="314"/>
    <col min="11509" max="11509" width="9.7109375" style="314" customWidth="1"/>
    <col min="11510" max="11517" width="8.85546875" style="314"/>
    <col min="11518" max="11518" width="11.7109375" style="314" customWidth="1"/>
    <col min="11519" max="11519" width="8.85546875" style="314"/>
    <col min="11520" max="11520" width="10.28515625" style="314" bestFit="1" customWidth="1"/>
    <col min="11521" max="11521" width="8.85546875" style="314"/>
    <col min="11522" max="11522" width="10.28515625" style="314" bestFit="1" customWidth="1"/>
    <col min="11523" max="11523" width="8.85546875" style="314"/>
    <col min="11524" max="11524" width="10.28515625" style="314" bestFit="1" customWidth="1"/>
    <col min="11525" max="11761" width="8.85546875" style="314"/>
    <col min="11762" max="11762" width="26" style="314" customWidth="1"/>
    <col min="11763" max="11764" width="8.85546875" style="314"/>
    <col min="11765" max="11765" width="9.7109375" style="314" customWidth="1"/>
    <col min="11766" max="11773" width="8.85546875" style="314"/>
    <col min="11774" max="11774" width="11.7109375" style="314" customWidth="1"/>
    <col min="11775" max="11775" width="8.85546875" style="314"/>
    <col min="11776" max="11776" width="10.28515625" style="314" bestFit="1" customWidth="1"/>
    <col min="11777" max="11777" width="8.85546875" style="314"/>
    <col min="11778" max="11778" width="10.28515625" style="314" bestFit="1" customWidth="1"/>
    <col min="11779" max="11779" width="8.85546875" style="314"/>
    <col min="11780" max="11780" width="10.28515625" style="314" bestFit="1" customWidth="1"/>
    <col min="11781" max="12017" width="8.85546875" style="314"/>
    <col min="12018" max="12018" width="26" style="314" customWidth="1"/>
    <col min="12019" max="12020" width="8.85546875" style="314"/>
    <col min="12021" max="12021" width="9.7109375" style="314" customWidth="1"/>
    <col min="12022" max="12029" width="8.85546875" style="314"/>
    <col min="12030" max="12030" width="11.7109375" style="314" customWidth="1"/>
    <col min="12031" max="12031" width="8.85546875" style="314"/>
    <col min="12032" max="12032" width="10.28515625" style="314" bestFit="1" customWidth="1"/>
    <col min="12033" max="12033" width="8.85546875" style="314"/>
    <col min="12034" max="12034" width="10.28515625" style="314" bestFit="1" customWidth="1"/>
    <col min="12035" max="12035" width="8.85546875" style="314"/>
    <col min="12036" max="12036" width="10.28515625" style="314" bestFit="1" customWidth="1"/>
    <col min="12037" max="12273" width="8.85546875" style="314"/>
    <col min="12274" max="12274" width="26" style="314" customWidth="1"/>
    <col min="12275" max="12276" width="8.85546875" style="314"/>
    <col min="12277" max="12277" width="9.7109375" style="314" customWidth="1"/>
    <col min="12278" max="12285" width="8.85546875" style="314"/>
    <col min="12286" max="12286" width="11.7109375" style="314" customWidth="1"/>
    <col min="12287" max="12287" width="8.85546875" style="314"/>
    <col min="12288" max="12288" width="10.28515625" style="314" bestFit="1" customWidth="1"/>
    <col min="12289" max="12289" width="8.85546875" style="314"/>
    <col min="12290" max="12290" width="10.28515625" style="314" bestFit="1" customWidth="1"/>
    <col min="12291" max="12291" width="8.85546875" style="314"/>
    <col min="12292" max="12292" width="10.28515625" style="314" bestFit="1" customWidth="1"/>
    <col min="12293" max="12529" width="8.85546875" style="314"/>
    <col min="12530" max="12530" width="26" style="314" customWidth="1"/>
    <col min="12531" max="12532" width="8.85546875" style="314"/>
    <col min="12533" max="12533" width="9.7109375" style="314" customWidth="1"/>
    <col min="12534" max="12541" width="8.85546875" style="314"/>
    <col min="12542" max="12542" width="11.7109375" style="314" customWidth="1"/>
    <col min="12543" max="12543" width="8.85546875" style="314"/>
    <col min="12544" max="12544" width="10.28515625" style="314" bestFit="1" customWidth="1"/>
    <col min="12545" max="12545" width="8.85546875" style="314"/>
    <col min="12546" max="12546" width="10.28515625" style="314" bestFit="1" customWidth="1"/>
    <col min="12547" max="12547" width="8.85546875" style="314"/>
    <col min="12548" max="12548" width="10.28515625" style="314" bestFit="1" customWidth="1"/>
    <col min="12549" max="12785" width="8.85546875" style="314"/>
    <col min="12786" max="12786" width="26" style="314" customWidth="1"/>
    <col min="12787" max="12788" width="8.85546875" style="314"/>
    <col min="12789" max="12789" width="9.7109375" style="314" customWidth="1"/>
    <col min="12790" max="12797" width="8.85546875" style="314"/>
    <col min="12798" max="12798" width="11.7109375" style="314" customWidth="1"/>
    <col min="12799" max="12799" width="8.85546875" style="314"/>
    <col min="12800" max="12800" width="10.28515625" style="314" bestFit="1" customWidth="1"/>
    <col min="12801" max="12801" width="8.85546875" style="314"/>
    <col min="12802" max="12802" width="10.28515625" style="314" bestFit="1" customWidth="1"/>
    <col min="12803" max="12803" width="8.85546875" style="314"/>
    <col min="12804" max="12804" width="10.28515625" style="314" bestFit="1" customWidth="1"/>
    <col min="12805" max="13041" width="8.85546875" style="314"/>
    <col min="13042" max="13042" width="26" style="314" customWidth="1"/>
    <col min="13043" max="13044" width="8.85546875" style="314"/>
    <col min="13045" max="13045" width="9.7109375" style="314" customWidth="1"/>
    <col min="13046" max="13053" width="8.85546875" style="314"/>
    <col min="13054" max="13054" width="11.7109375" style="314" customWidth="1"/>
    <col min="13055" max="13055" width="8.85546875" style="314"/>
    <col min="13056" max="13056" width="10.28515625" style="314" bestFit="1" customWidth="1"/>
    <col min="13057" max="13057" width="8.85546875" style="314"/>
    <col min="13058" max="13058" width="10.28515625" style="314" bestFit="1" customWidth="1"/>
    <col min="13059" max="13059" width="8.85546875" style="314"/>
    <col min="13060" max="13060" width="10.28515625" style="314" bestFit="1" customWidth="1"/>
    <col min="13061" max="13297" width="8.85546875" style="314"/>
    <col min="13298" max="13298" width="26" style="314" customWidth="1"/>
    <col min="13299" max="13300" width="8.85546875" style="314"/>
    <col min="13301" max="13301" width="9.7109375" style="314" customWidth="1"/>
    <col min="13302" max="13309" width="8.85546875" style="314"/>
    <col min="13310" max="13310" width="11.7109375" style="314" customWidth="1"/>
    <col min="13311" max="13311" width="8.85546875" style="314"/>
    <col min="13312" max="13312" width="10.28515625" style="314" bestFit="1" customWidth="1"/>
    <col min="13313" max="13313" width="8.85546875" style="314"/>
    <col min="13314" max="13314" width="10.28515625" style="314" bestFit="1" customWidth="1"/>
    <col min="13315" max="13315" width="8.85546875" style="314"/>
    <col min="13316" max="13316" width="10.28515625" style="314" bestFit="1" customWidth="1"/>
    <col min="13317" max="13553" width="8.85546875" style="314"/>
    <col min="13554" max="13554" width="26" style="314" customWidth="1"/>
    <col min="13555" max="13556" width="8.85546875" style="314"/>
    <col min="13557" max="13557" width="9.7109375" style="314" customWidth="1"/>
    <col min="13558" max="13565" width="8.85546875" style="314"/>
    <col min="13566" max="13566" width="11.7109375" style="314" customWidth="1"/>
    <col min="13567" max="13567" width="8.85546875" style="314"/>
    <col min="13568" max="13568" width="10.28515625" style="314" bestFit="1" customWidth="1"/>
    <col min="13569" max="13569" width="8.85546875" style="314"/>
    <col min="13570" max="13570" width="10.28515625" style="314" bestFit="1" customWidth="1"/>
    <col min="13571" max="13571" width="8.85546875" style="314"/>
    <col min="13572" max="13572" width="10.28515625" style="314" bestFit="1" customWidth="1"/>
    <col min="13573" max="13809" width="8.85546875" style="314"/>
    <col min="13810" max="13810" width="26" style="314" customWidth="1"/>
    <col min="13811" max="13812" width="8.85546875" style="314"/>
    <col min="13813" max="13813" width="9.7109375" style="314" customWidth="1"/>
    <col min="13814" max="13821" width="8.85546875" style="314"/>
    <col min="13822" max="13822" width="11.7109375" style="314" customWidth="1"/>
    <col min="13823" max="13823" width="8.85546875" style="314"/>
    <col min="13824" max="13824" width="10.28515625" style="314" bestFit="1" customWidth="1"/>
    <col min="13825" max="13825" width="8.85546875" style="314"/>
    <col min="13826" max="13826" width="10.28515625" style="314" bestFit="1" customWidth="1"/>
    <col min="13827" max="13827" width="8.85546875" style="314"/>
    <col min="13828" max="13828" width="10.28515625" style="314" bestFit="1" customWidth="1"/>
    <col min="13829" max="14065" width="8.85546875" style="314"/>
    <col min="14066" max="14066" width="26" style="314" customWidth="1"/>
    <col min="14067" max="14068" width="8.85546875" style="314"/>
    <col min="14069" max="14069" width="9.7109375" style="314" customWidth="1"/>
    <col min="14070" max="14077" width="8.85546875" style="314"/>
    <col min="14078" max="14078" width="11.7109375" style="314" customWidth="1"/>
    <col min="14079" max="14079" width="8.85546875" style="314"/>
    <col min="14080" max="14080" width="10.28515625" style="314" bestFit="1" customWidth="1"/>
    <col min="14081" max="14081" width="8.85546875" style="314"/>
    <col min="14082" max="14082" width="10.28515625" style="314" bestFit="1" customWidth="1"/>
    <col min="14083" max="14083" width="8.85546875" style="314"/>
    <col min="14084" max="14084" width="10.28515625" style="314" bestFit="1" customWidth="1"/>
    <col min="14085" max="14321" width="8.85546875" style="314"/>
    <col min="14322" max="14322" width="26" style="314" customWidth="1"/>
    <col min="14323" max="14324" width="8.85546875" style="314"/>
    <col min="14325" max="14325" width="9.7109375" style="314" customWidth="1"/>
    <col min="14326" max="14333" width="8.85546875" style="314"/>
    <col min="14334" max="14334" width="11.7109375" style="314" customWidth="1"/>
    <col min="14335" max="14335" width="8.85546875" style="314"/>
    <col min="14336" max="14336" width="10.28515625" style="314" bestFit="1" customWidth="1"/>
    <col min="14337" max="14337" width="8.85546875" style="314"/>
    <col min="14338" max="14338" width="10.28515625" style="314" bestFit="1" customWidth="1"/>
    <col min="14339" max="14339" width="8.85546875" style="314"/>
    <col min="14340" max="14340" width="10.28515625" style="314" bestFit="1" customWidth="1"/>
    <col min="14341" max="14577" width="8.85546875" style="314"/>
    <col min="14578" max="14578" width="26" style="314" customWidth="1"/>
    <col min="14579" max="14580" width="8.85546875" style="314"/>
    <col min="14581" max="14581" width="9.7109375" style="314" customWidth="1"/>
    <col min="14582" max="14589" width="8.85546875" style="314"/>
    <col min="14590" max="14590" width="11.7109375" style="314" customWidth="1"/>
    <col min="14591" max="14591" width="8.85546875" style="314"/>
    <col min="14592" max="14592" width="10.28515625" style="314" bestFit="1" customWidth="1"/>
    <col min="14593" max="14593" width="8.85546875" style="314"/>
    <col min="14594" max="14594" width="10.28515625" style="314" bestFit="1" customWidth="1"/>
    <col min="14595" max="14595" width="8.85546875" style="314"/>
    <col min="14596" max="14596" width="10.28515625" style="314" bestFit="1" customWidth="1"/>
    <col min="14597" max="14833" width="8.85546875" style="314"/>
    <col min="14834" max="14834" width="26" style="314" customWidth="1"/>
    <col min="14835" max="14836" width="8.85546875" style="314"/>
    <col min="14837" max="14837" width="9.7109375" style="314" customWidth="1"/>
    <col min="14838" max="14845" width="8.85546875" style="314"/>
    <col min="14846" max="14846" width="11.7109375" style="314" customWidth="1"/>
    <col min="14847" max="14847" width="8.85546875" style="314"/>
    <col min="14848" max="14848" width="10.28515625" style="314" bestFit="1" customWidth="1"/>
    <col min="14849" max="14849" width="8.85546875" style="314"/>
    <col min="14850" max="14850" width="10.28515625" style="314" bestFit="1" customWidth="1"/>
    <col min="14851" max="14851" width="8.85546875" style="314"/>
    <col min="14852" max="14852" width="10.28515625" style="314" bestFit="1" customWidth="1"/>
    <col min="14853" max="15089" width="8.85546875" style="314"/>
    <col min="15090" max="15090" width="26" style="314" customWidth="1"/>
    <col min="15091" max="15092" width="8.85546875" style="314"/>
    <col min="15093" max="15093" width="9.7109375" style="314" customWidth="1"/>
    <col min="15094" max="15101" width="8.85546875" style="314"/>
    <col min="15102" max="15102" width="11.7109375" style="314" customWidth="1"/>
    <col min="15103" max="15103" width="8.85546875" style="314"/>
    <col min="15104" max="15104" width="10.28515625" style="314" bestFit="1" customWidth="1"/>
    <col min="15105" max="15105" width="8.85546875" style="314"/>
    <col min="15106" max="15106" width="10.28515625" style="314" bestFit="1" customWidth="1"/>
    <col min="15107" max="15107" width="8.85546875" style="314"/>
    <col min="15108" max="15108" width="10.28515625" style="314" bestFit="1" customWidth="1"/>
    <col min="15109" max="15345" width="8.85546875" style="314"/>
    <col min="15346" max="15346" width="26" style="314" customWidth="1"/>
    <col min="15347" max="15348" width="8.85546875" style="314"/>
    <col min="15349" max="15349" width="9.7109375" style="314" customWidth="1"/>
    <col min="15350" max="15357" width="8.85546875" style="314"/>
    <col min="15358" max="15358" width="11.7109375" style="314" customWidth="1"/>
    <col min="15359" max="15359" width="8.85546875" style="314"/>
    <col min="15360" max="15360" width="10.28515625" style="314" bestFit="1" customWidth="1"/>
    <col min="15361" max="15361" width="8.85546875" style="314"/>
    <col min="15362" max="15362" width="10.28515625" style="314" bestFit="1" customWidth="1"/>
    <col min="15363" max="15363" width="8.85546875" style="314"/>
    <col min="15364" max="15364" width="10.28515625" style="314" bestFit="1" customWidth="1"/>
    <col min="15365" max="15601" width="8.85546875" style="314"/>
    <col min="15602" max="15602" width="26" style="314" customWidth="1"/>
    <col min="15603" max="15604" width="8.85546875" style="314"/>
    <col min="15605" max="15605" width="9.7109375" style="314" customWidth="1"/>
    <col min="15606" max="15613" width="8.85546875" style="314"/>
    <col min="15614" max="15614" width="11.7109375" style="314" customWidth="1"/>
    <col min="15615" max="15615" width="8.85546875" style="314"/>
    <col min="15616" max="15616" width="10.28515625" style="314" bestFit="1" customWidth="1"/>
    <col min="15617" max="15617" width="8.85546875" style="314"/>
    <col min="15618" max="15618" width="10.28515625" style="314" bestFit="1" customWidth="1"/>
    <col min="15619" max="15619" width="8.85546875" style="314"/>
    <col min="15620" max="15620" width="10.28515625" style="314" bestFit="1" customWidth="1"/>
    <col min="15621" max="15857" width="8.85546875" style="314"/>
    <col min="15858" max="15858" width="26" style="314" customWidth="1"/>
    <col min="15859" max="15860" width="8.85546875" style="314"/>
    <col min="15861" max="15861" width="9.7109375" style="314" customWidth="1"/>
    <col min="15862" max="15869" width="8.85546875" style="314"/>
    <col min="15870" max="15870" width="11.7109375" style="314" customWidth="1"/>
    <col min="15871" max="15871" width="8.85546875" style="314"/>
    <col min="15872" max="15872" width="10.28515625" style="314" bestFit="1" customWidth="1"/>
    <col min="15873" max="15873" width="8.85546875" style="314"/>
    <col min="15874" max="15874" width="10.28515625" style="314" bestFit="1" customWidth="1"/>
    <col min="15875" max="15875" width="8.85546875" style="314"/>
    <col min="15876" max="15876" width="10.28515625" style="314" bestFit="1" customWidth="1"/>
    <col min="15877" max="16113" width="8.85546875" style="314"/>
    <col min="16114" max="16114" width="26" style="314" customWidth="1"/>
    <col min="16115" max="16116" width="8.85546875" style="314"/>
    <col min="16117" max="16117" width="9.7109375" style="314" customWidth="1"/>
    <col min="16118" max="16125" width="8.85546875" style="314"/>
    <col min="16126" max="16126" width="11.7109375" style="314" customWidth="1"/>
    <col min="16127" max="16127" width="8.85546875" style="314"/>
    <col min="16128" max="16128" width="10.28515625" style="314" bestFit="1" customWidth="1"/>
    <col min="16129" max="16129" width="8.85546875" style="314"/>
    <col min="16130" max="16130" width="10.28515625" style="314" bestFit="1" customWidth="1"/>
    <col min="16131" max="16131" width="8.85546875" style="314"/>
    <col min="16132" max="16132" width="10.28515625" style="314" bestFit="1" customWidth="1"/>
    <col min="16133" max="16384" width="8.85546875" style="314"/>
  </cols>
  <sheetData>
    <row r="1" spans="1:12" ht="144.6" customHeight="1" x14ac:dyDescent="0.2">
      <c r="A1" s="1026" t="s">
        <v>520</v>
      </c>
      <c r="B1" s="1026"/>
      <c r="C1" s="1026"/>
      <c r="D1" s="1026"/>
      <c r="E1" s="1026"/>
      <c r="F1" s="1026"/>
      <c r="G1" s="1026"/>
      <c r="H1" s="1026"/>
      <c r="I1" s="1026"/>
      <c r="J1" s="1026"/>
      <c r="K1" s="1026"/>
      <c r="L1" s="1026"/>
    </row>
    <row r="2" spans="1:12" x14ac:dyDescent="0.2">
      <c r="A2" s="315"/>
      <c r="B2" s="316"/>
      <c r="C2" s="316"/>
      <c r="D2" s="316"/>
      <c r="E2" s="315"/>
      <c r="F2" s="316"/>
      <c r="G2" s="315"/>
      <c r="H2" s="315"/>
      <c r="I2" s="315"/>
      <c r="L2" s="315" t="s">
        <v>243</v>
      </c>
    </row>
    <row r="3" spans="1:12" ht="91.7" customHeight="1" x14ac:dyDescent="0.2">
      <c r="A3" s="317" t="s">
        <v>244</v>
      </c>
      <c r="B3" s="318" t="s">
        <v>273</v>
      </c>
      <c r="C3" s="318" t="s">
        <v>503</v>
      </c>
      <c r="D3" s="319" t="s">
        <v>517</v>
      </c>
      <c r="E3" s="320" t="s">
        <v>518</v>
      </c>
      <c r="F3" s="321" t="s">
        <v>519</v>
      </c>
      <c r="G3" s="318" t="s">
        <v>505</v>
      </c>
      <c r="H3" s="319" t="s">
        <v>506</v>
      </c>
      <c r="I3" s="320" t="s">
        <v>507</v>
      </c>
      <c r="J3" s="320" t="s">
        <v>508</v>
      </c>
      <c r="K3" s="322" t="s">
        <v>509</v>
      </c>
      <c r="L3" s="323" t="s">
        <v>510</v>
      </c>
    </row>
    <row r="4" spans="1:12" ht="25.9" customHeight="1" x14ac:dyDescent="0.2">
      <c r="A4" s="1027"/>
      <c r="B4" s="1029">
        <v>1</v>
      </c>
      <c r="C4" s="1029">
        <v>2</v>
      </c>
      <c r="D4" s="1029" t="s">
        <v>245</v>
      </c>
      <c r="E4" s="1029">
        <v>4</v>
      </c>
      <c r="F4" s="1029" t="s">
        <v>246</v>
      </c>
      <c r="G4" s="1029">
        <v>6</v>
      </c>
      <c r="H4" s="1029" t="s">
        <v>346</v>
      </c>
      <c r="I4" s="1029">
        <v>8</v>
      </c>
      <c r="J4" s="1029" t="s">
        <v>347</v>
      </c>
      <c r="K4" s="1030" t="s">
        <v>348</v>
      </c>
      <c r="L4" s="553" t="s">
        <v>349</v>
      </c>
    </row>
    <row r="5" spans="1:12" ht="16.350000000000001" customHeight="1" x14ac:dyDescent="0.2">
      <c r="A5" s="1028"/>
      <c r="B5" s="1029"/>
      <c r="C5" s="1029"/>
      <c r="D5" s="1029"/>
      <c r="E5" s="1029"/>
      <c r="F5" s="1029"/>
      <c r="G5" s="1029"/>
      <c r="H5" s="1029"/>
      <c r="I5" s="1029"/>
      <c r="J5" s="1029"/>
      <c r="K5" s="1030"/>
      <c r="L5" s="324">
        <v>1.0620000000000001</v>
      </c>
    </row>
    <row r="6" spans="1:12" ht="35.65" customHeight="1" x14ac:dyDescent="0.2">
      <c r="A6" s="325" t="s">
        <v>247</v>
      </c>
      <c r="B6" s="326">
        <v>12982.791590000001</v>
      </c>
      <c r="C6" s="326">
        <v>7618.5285099999992</v>
      </c>
      <c r="D6" s="327">
        <f>C6/B6%</f>
        <v>58.681743885253262</v>
      </c>
      <c r="E6" s="326">
        <v>3094.68309</v>
      </c>
      <c r="F6" s="327">
        <f>E6/C6%</f>
        <v>40.62048315416753</v>
      </c>
      <c r="G6" s="326">
        <v>7300</v>
      </c>
      <c r="H6" s="327">
        <f>G6/C6%</f>
        <v>95.819028443853668</v>
      </c>
      <c r="I6" s="326">
        <v>3925.9831400000003</v>
      </c>
      <c r="J6" s="326">
        <f>ROUND(I6/F6*100,0)</f>
        <v>9665</v>
      </c>
      <c r="K6" s="327">
        <f>J6/C6%</f>
        <v>126.86176848080079</v>
      </c>
      <c r="L6" s="328">
        <f>ROUND(J6*L5,0)</f>
        <v>10264</v>
      </c>
    </row>
    <row r="7" spans="1:12" ht="14.45" customHeight="1" x14ac:dyDescent="0.4">
      <c r="D7" s="329"/>
      <c r="F7" s="329"/>
    </row>
  </sheetData>
  <mergeCells count="12">
    <mergeCell ref="J4:J5"/>
    <mergeCell ref="K4:K5"/>
    <mergeCell ref="A1:L1"/>
    <mergeCell ref="A4:A5"/>
    <mergeCell ref="B4:B5"/>
    <mergeCell ref="C4:C5"/>
    <mergeCell ref="D4:D5"/>
    <mergeCell ref="E4:E5"/>
    <mergeCell ref="F4:F5"/>
    <mergeCell ref="G4:G5"/>
    <mergeCell ref="H4:H5"/>
    <mergeCell ref="I4:I5"/>
  </mergeCells>
  <pageMargins left="0.39370078740157483" right="0.19685039370078741" top="0.78740157480314965" bottom="0.78740157480314965" header="0.31496062992125984" footer="0.31496062992125984"/>
  <pageSetup paperSize="9" scale="85" orientation="portrait" r:id="rId1"/>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DU42"/>
  <sheetViews>
    <sheetView view="pageBreakPreview" zoomScale="70" zoomScaleNormal="100" zoomScaleSheetLayoutView="70" workbookViewId="0"/>
  </sheetViews>
  <sheetFormatPr defaultRowHeight="12.75" x14ac:dyDescent="0.2"/>
  <cols>
    <col min="1" max="1" width="44.7109375" style="141" customWidth="1"/>
    <col min="2" max="2" width="24.42578125" style="141" customWidth="1"/>
    <col min="3" max="3" width="16.85546875" style="141" customWidth="1"/>
    <col min="4" max="4" width="17.42578125" style="141" customWidth="1"/>
    <col min="5" max="5" width="16" style="141" customWidth="1"/>
    <col min="6" max="6" width="13" style="141" customWidth="1"/>
    <col min="7" max="7" width="11.42578125" style="141" customWidth="1"/>
    <col min="8" max="8" width="10.85546875" style="141" customWidth="1"/>
    <col min="9" max="9" width="11.42578125" style="141" customWidth="1"/>
    <col min="10" max="10" width="15.5703125" style="141" customWidth="1"/>
    <col min="11" max="11" width="17.5703125" style="141" customWidth="1"/>
    <col min="12" max="12" width="17" style="141" customWidth="1"/>
    <col min="13" max="25" width="9.140625" style="141"/>
    <col min="26" max="26" width="0" style="141" hidden="1" customWidth="1"/>
    <col min="27" max="29" width="9.140625" style="141"/>
    <col min="30" max="30" width="0" style="141" hidden="1" customWidth="1"/>
    <col min="31" max="36" width="9.140625" style="141"/>
    <col min="37" max="37" width="9" style="141" customWidth="1"/>
    <col min="38" max="39" width="9.140625" style="141"/>
    <col min="40" max="40" width="0" style="141" hidden="1" customWidth="1"/>
    <col min="41" max="48" width="9.140625" style="141"/>
    <col min="49" max="49" width="0" style="141" hidden="1" customWidth="1"/>
    <col min="50" max="50" width="9.140625" style="141"/>
    <col min="51" max="51" width="0" style="141" hidden="1" customWidth="1"/>
    <col min="52" max="123" width="9.140625" style="141"/>
    <col min="124" max="124" width="14.85546875" style="141" hidden="1" customWidth="1"/>
    <col min="125" max="145" width="9.140625" style="141"/>
    <col min="146" max="146" width="21.42578125" style="141" customWidth="1"/>
    <col min="147" max="152" width="9.140625" style="141"/>
    <col min="153" max="153" width="22" style="141" customWidth="1"/>
    <col min="154" max="159" width="9.140625" style="141"/>
    <col min="160" max="160" width="22.5703125" style="141" customWidth="1"/>
    <col min="161" max="252" width="9.140625" style="141"/>
    <col min="253" max="253" width="0.28515625" style="141" customWidth="1"/>
    <col min="254" max="254" width="29.7109375" style="141" customWidth="1"/>
    <col min="255" max="255" width="0" style="141" hidden="1" customWidth="1"/>
    <col min="256" max="257" width="9.140625" style="141" customWidth="1"/>
    <col min="258" max="258" width="11.140625" style="141" customWidth="1"/>
    <col min="259" max="259" width="12.7109375" style="141" customWidth="1"/>
    <col min="260" max="260" width="11.42578125" style="141" customWidth="1"/>
    <col min="261" max="261" width="10.85546875" style="141" customWidth="1"/>
    <col min="262" max="262" width="11.42578125" style="141" customWidth="1"/>
    <col min="263" max="263" width="9.28515625" style="141" customWidth="1"/>
    <col min="264" max="264" width="10.5703125" style="141" customWidth="1"/>
    <col min="265" max="265" width="11.140625" style="141" customWidth="1"/>
    <col min="266" max="266" width="10.85546875" style="141" customWidth="1"/>
    <col min="267" max="267" width="15.5703125" style="141" customWidth="1"/>
    <col min="268" max="268" width="11.85546875" style="141" customWidth="1"/>
    <col min="269" max="281" width="9.140625" style="141"/>
    <col min="282" max="282" width="0" style="141" hidden="1" customWidth="1"/>
    <col min="283" max="285" width="9.140625" style="141"/>
    <col min="286" max="286" width="0" style="141" hidden="1" customWidth="1"/>
    <col min="287" max="292" width="9.140625" style="141"/>
    <col min="293" max="293" width="9" style="141" customWidth="1"/>
    <col min="294" max="295" width="9.140625" style="141"/>
    <col min="296" max="296" width="0" style="141" hidden="1" customWidth="1"/>
    <col min="297" max="304" width="9.140625" style="141"/>
    <col min="305" max="305" width="0" style="141" hidden="1" customWidth="1"/>
    <col min="306" max="306" width="9.140625" style="141"/>
    <col min="307" max="307" width="0" style="141" hidden="1" customWidth="1"/>
    <col min="308" max="379" width="9.140625" style="141"/>
    <col min="380" max="380" width="0" style="141" hidden="1" customWidth="1"/>
    <col min="381" max="401" width="9.140625" style="141"/>
    <col min="402" max="402" width="21.42578125" style="141" customWidth="1"/>
    <col min="403" max="408" width="9.140625" style="141"/>
    <col min="409" max="409" width="22" style="141" customWidth="1"/>
    <col min="410" max="415" width="9.140625" style="141"/>
    <col min="416" max="416" width="22.5703125" style="141" customWidth="1"/>
    <col min="417" max="508" width="9.140625" style="141"/>
    <col min="509" max="509" width="0.28515625" style="141" customWidth="1"/>
    <col min="510" max="510" width="29.7109375" style="141" customWidth="1"/>
    <col min="511" max="511" width="0" style="141" hidden="1" customWidth="1"/>
    <col min="512" max="513" width="9.140625" style="141" customWidth="1"/>
    <col min="514" max="514" width="11.140625" style="141" customWidth="1"/>
    <col min="515" max="515" width="12.7109375" style="141" customWidth="1"/>
    <col min="516" max="516" width="11.42578125" style="141" customWidth="1"/>
    <col min="517" max="517" width="10.85546875" style="141" customWidth="1"/>
    <col min="518" max="518" width="11.42578125" style="141" customWidth="1"/>
    <col min="519" max="519" width="9.28515625" style="141" customWidth="1"/>
    <col min="520" max="520" width="10.5703125" style="141" customWidth="1"/>
    <col min="521" max="521" width="11.140625" style="141" customWidth="1"/>
    <col min="522" max="522" width="10.85546875" style="141" customWidth="1"/>
    <col min="523" max="523" width="15.5703125" style="141" customWidth="1"/>
    <col min="524" max="524" width="11.85546875" style="141" customWidth="1"/>
    <col min="525" max="537" width="9.140625" style="141"/>
    <col min="538" max="538" width="0" style="141" hidden="1" customWidth="1"/>
    <col min="539" max="541" width="9.140625" style="141"/>
    <col min="542" max="542" width="0" style="141" hidden="1" customWidth="1"/>
    <col min="543" max="548" width="9.140625" style="141"/>
    <col min="549" max="549" width="9" style="141" customWidth="1"/>
    <col min="550" max="551" width="9.140625" style="141"/>
    <col min="552" max="552" width="0" style="141" hidden="1" customWidth="1"/>
    <col min="553" max="560" width="9.140625" style="141"/>
    <col min="561" max="561" width="0" style="141" hidden="1" customWidth="1"/>
    <col min="562" max="562" width="9.140625" style="141"/>
    <col min="563" max="563" width="0" style="141" hidden="1" customWidth="1"/>
    <col min="564" max="635" width="9.140625" style="141"/>
    <col min="636" max="636" width="0" style="141" hidden="1" customWidth="1"/>
    <col min="637" max="657" width="9.140625" style="141"/>
    <col min="658" max="658" width="21.42578125" style="141" customWidth="1"/>
    <col min="659" max="664" width="9.140625" style="141"/>
    <col min="665" max="665" width="22" style="141" customWidth="1"/>
    <col min="666" max="671" width="9.140625" style="141"/>
    <col min="672" max="672" width="22.5703125" style="141" customWidth="1"/>
    <col min="673" max="764" width="9.140625" style="141"/>
    <col min="765" max="765" width="0.28515625" style="141" customWidth="1"/>
    <col min="766" max="766" width="29.7109375" style="141" customWidth="1"/>
    <col min="767" max="767" width="0" style="141" hidden="1" customWidth="1"/>
    <col min="768" max="769" width="9.140625" style="141" customWidth="1"/>
    <col min="770" max="770" width="11.140625" style="141" customWidth="1"/>
    <col min="771" max="771" width="12.7109375" style="141" customWidth="1"/>
    <col min="772" max="772" width="11.42578125" style="141" customWidth="1"/>
    <col min="773" max="773" width="10.85546875" style="141" customWidth="1"/>
    <col min="774" max="774" width="11.42578125" style="141" customWidth="1"/>
    <col min="775" max="775" width="9.28515625" style="141" customWidth="1"/>
    <col min="776" max="776" width="10.5703125" style="141" customWidth="1"/>
    <col min="777" max="777" width="11.140625" style="141" customWidth="1"/>
    <col min="778" max="778" width="10.85546875" style="141" customWidth="1"/>
    <col min="779" max="779" width="15.5703125" style="141" customWidth="1"/>
    <col min="780" max="780" width="11.85546875" style="141" customWidth="1"/>
    <col min="781" max="793" width="9.140625" style="141"/>
    <col min="794" max="794" width="0" style="141" hidden="1" customWidth="1"/>
    <col min="795" max="797" width="9.140625" style="141"/>
    <col min="798" max="798" width="0" style="141" hidden="1" customWidth="1"/>
    <col min="799" max="804" width="9.140625" style="141"/>
    <col min="805" max="805" width="9" style="141" customWidth="1"/>
    <col min="806" max="807" width="9.140625" style="141"/>
    <col min="808" max="808" width="0" style="141" hidden="1" customWidth="1"/>
    <col min="809" max="816" width="9.140625" style="141"/>
    <col min="817" max="817" width="0" style="141" hidden="1" customWidth="1"/>
    <col min="818" max="818" width="9.140625" style="141"/>
    <col min="819" max="819" width="0" style="141" hidden="1" customWidth="1"/>
    <col min="820" max="891" width="9.140625" style="141"/>
    <col min="892" max="892" width="0" style="141" hidden="1" customWidth="1"/>
    <col min="893" max="913" width="9.140625" style="141"/>
    <col min="914" max="914" width="21.42578125" style="141" customWidth="1"/>
    <col min="915" max="920" width="9.140625" style="141"/>
    <col min="921" max="921" width="22" style="141" customWidth="1"/>
    <col min="922" max="927" width="9.140625" style="141"/>
    <col min="928" max="928" width="22.5703125" style="141" customWidth="1"/>
    <col min="929" max="1020" width="9.140625" style="141"/>
    <col min="1021" max="1021" width="0.28515625" style="141" customWidth="1"/>
    <col min="1022" max="1022" width="29.7109375" style="141" customWidth="1"/>
    <col min="1023" max="1023" width="0" style="141" hidden="1" customWidth="1"/>
    <col min="1024" max="1025" width="9.140625" style="141" customWidth="1"/>
    <col min="1026" max="1026" width="11.140625" style="141" customWidth="1"/>
    <col min="1027" max="1027" width="12.7109375" style="141" customWidth="1"/>
    <col min="1028" max="1028" width="11.42578125" style="141" customWidth="1"/>
    <col min="1029" max="1029" width="10.85546875" style="141" customWidth="1"/>
    <col min="1030" max="1030" width="11.42578125" style="141" customWidth="1"/>
    <col min="1031" max="1031" width="9.28515625" style="141" customWidth="1"/>
    <col min="1032" max="1032" width="10.5703125" style="141" customWidth="1"/>
    <col min="1033" max="1033" width="11.140625" style="141" customWidth="1"/>
    <col min="1034" max="1034" width="10.85546875" style="141" customWidth="1"/>
    <col min="1035" max="1035" width="15.5703125" style="141" customWidth="1"/>
    <col min="1036" max="1036" width="11.85546875" style="141" customWidth="1"/>
    <col min="1037" max="1049" width="9.140625" style="141"/>
    <col min="1050" max="1050" width="0" style="141" hidden="1" customWidth="1"/>
    <col min="1051" max="1053" width="9.140625" style="141"/>
    <col min="1054" max="1054" width="0" style="141" hidden="1" customWidth="1"/>
    <col min="1055" max="1060" width="9.140625" style="141"/>
    <col min="1061" max="1061" width="9" style="141" customWidth="1"/>
    <col min="1062" max="1063" width="9.140625" style="141"/>
    <col min="1064" max="1064" width="0" style="141" hidden="1" customWidth="1"/>
    <col min="1065" max="1072" width="9.140625" style="141"/>
    <col min="1073" max="1073" width="0" style="141" hidden="1" customWidth="1"/>
    <col min="1074" max="1074" width="9.140625" style="141"/>
    <col min="1075" max="1075" width="0" style="141" hidden="1" customWidth="1"/>
    <col min="1076" max="1147" width="9.140625" style="141"/>
    <col min="1148" max="1148" width="0" style="141" hidden="1" customWidth="1"/>
    <col min="1149" max="1169" width="9.140625" style="141"/>
    <col min="1170" max="1170" width="21.42578125" style="141" customWidth="1"/>
    <col min="1171" max="1176" width="9.140625" style="141"/>
    <col min="1177" max="1177" width="22" style="141" customWidth="1"/>
    <col min="1178" max="1183" width="9.140625" style="141"/>
    <col min="1184" max="1184" width="22.5703125" style="141" customWidth="1"/>
    <col min="1185" max="1276" width="9.140625" style="141"/>
    <col min="1277" max="1277" width="0.28515625" style="141" customWidth="1"/>
    <col min="1278" max="1278" width="29.7109375" style="141" customWidth="1"/>
    <col min="1279" max="1279" width="0" style="141" hidden="1" customWidth="1"/>
    <col min="1280" max="1281" width="9.140625" style="141" customWidth="1"/>
    <col min="1282" max="1282" width="11.140625" style="141" customWidth="1"/>
    <col min="1283" max="1283" width="12.7109375" style="141" customWidth="1"/>
    <col min="1284" max="1284" width="11.42578125" style="141" customWidth="1"/>
    <col min="1285" max="1285" width="10.85546875" style="141" customWidth="1"/>
    <col min="1286" max="1286" width="11.42578125" style="141" customWidth="1"/>
    <col min="1287" max="1287" width="9.28515625" style="141" customWidth="1"/>
    <col min="1288" max="1288" width="10.5703125" style="141" customWidth="1"/>
    <col min="1289" max="1289" width="11.140625" style="141" customWidth="1"/>
    <col min="1290" max="1290" width="10.85546875" style="141" customWidth="1"/>
    <col min="1291" max="1291" width="15.5703125" style="141" customWidth="1"/>
    <col min="1292" max="1292" width="11.85546875" style="141" customWidth="1"/>
    <col min="1293" max="1305" width="9.140625" style="141"/>
    <col min="1306" max="1306" width="0" style="141" hidden="1" customWidth="1"/>
    <col min="1307" max="1309" width="9.140625" style="141"/>
    <col min="1310" max="1310" width="0" style="141" hidden="1" customWidth="1"/>
    <col min="1311" max="1316" width="9.140625" style="141"/>
    <col min="1317" max="1317" width="9" style="141" customWidth="1"/>
    <col min="1318" max="1319" width="9.140625" style="141"/>
    <col min="1320" max="1320" width="0" style="141" hidden="1" customWidth="1"/>
    <col min="1321" max="1328" width="9.140625" style="141"/>
    <col min="1329" max="1329" width="0" style="141" hidden="1" customWidth="1"/>
    <col min="1330" max="1330" width="9.140625" style="141"/>
    <col min="1331" max="1331" width="0" style="141" hidden="1" customWidth="1"/>
    <col min="1332" max="1403" width="9.140625" style="141"/>
    <col min="1404" max="1404" width="0" style="141" hidden="1" customWidth="1"/>
    <col min="1405" max="1425" width="9.140625" style="141"/>
    <col min="1426" max="1426" width="21.42578125" style="141" customWidth="1"/>
    <col min="1427" max="1432" width="9.140625" style="141"/>
    <col min="1433" max="1433" width="22" style="141" customWidth="1"/>
    <col min="1434" max="1439" width="9.140625" style="141"/>
    <col min="1440" max="1440" width="22.5703125" style="141" customWidth="1"/>
    <col min="1441" max="1532" width="9.140625" style="141"/>
    <col min="1533" max="1533" width="0.28515625" style="141" customWidth="1"/>
    <col min="1534" max="1534" width="29.7109375" style="141" customWidth="1"/>
    <col min="1535" max="1535" width="0" style="141" hidden="1" customWidth="1"/>
    <col min="1536" max="1537" width="9.140625" style="141" customWidth="1"/>
    <col min="1538" max="1538" width="11.140625" style="141" customWidth="1"/>
    <col min="1539" max="1539" width="12.7109375" style="141" customWidth="1"/>
    <col min="1540" max="1540" width="11.42578125" style="141" customWidth="1"/>
    <col min="1541" max="1541" width="10.85546875" style="141" customWidth="1"/>
    <col min="1542" max="1542" width="11.42578125" style="141" customWidth="1"/>
    <col min="1543" max="1543" width="9.28515625" style="141" customWidth="1"/>
    <col min="1544" max="1544" width="10.5703125" style="141" customWidth="1"/>
    <col min="1545" max="1545" width="11.140625" style="141" customWidth="1"/>
    <col min="1546" max="1546" width="10.85546875" style="141" customWidth="1"/>
    <col min="1547" max="1547" width="15.5703125" style="141" customWidth="1"/>
    <col min="1548" max="1548" width="11.85546875" style="141" customWidth="1"/>
    <col min="1549" max="1561" width="9.140625" style="141"/>
    <col min="1562" max="1562" width="0" style="141" hidden="1" customWidth="1"/>
    <col min="1563" max="1565" width="9.140625" style="141"/>
    <col min="1566" max="1566" width="0" style="141" hidden="1" customWidth="1"/>
    <col min="1567" max="1572" width="9.140625" style="141"/>
    <col min="1573" max="1573" width="9" style="141" customWidth="1"/>
    <col min="1574" max="1575" width="9.140625" style="141"/>
    <col min="1576" max="1576" width="0" style="141" hidden="1" customWidth="1"/>
    <col min="1577" max="1584" width="9.140625" style="141"/>
    <col min="1585" max="1585" width="0" style="141" hidden="1" customWidth="1"/>
    <col min="1586" max="1586" width="9.140625" style="141"/>
    <col min="1587" max="1587" width="0" style="141" hidden="1" customWidth="1"/>
    <col min="1588" max="1659" width="9.140625" style="141"/>
    <col min="1660" max="1660" width="0" style="141" hidden="1" customWidth="1"/>
    <col min="1661" max="1681" width="9.140625" style="141"/>
    <col min="1682" max="1682" width="21.42578125" style="141" customWidth="1"/>
    <col min="1683" max="1688" width="9.140625" style="141"/>
    <col min="1689" max="1689" width="22" style="141" customWidth="1"/>
    <col min="1690" max="1695" width="9.140625" style="141"/>
    <col min="1696" max="1696" width="22.5703125" style="141" customWidth="1"/>
    <col min="1697" max="1788" width="9.140625" style="141"/>
    <col min="1789" max="1789" width="0.28515625" style="141" customWidth="1"/>
    <col min="1790" max="1790" width="29.7109375" style="141" customWidth="1"/>
    <col min="1791" max="1791" width="0" style="141" hidden="1" customWidth="1"/>
    <col min="1792" max="1793" width="9.140625" style="141" customWidth="1"/>
    <col min="1794" max="1794" width="11.140625" style="141" customWidth="1"/>
    <col min="1795" max="1795" width="12.7109375" style="141" customWidth="1"/>
    <col min="1796" max="1796" width="11.42578125" style="141" customWidth="1"/>
    <col min="1797" max="1797" width="10.85546875" style="141" customWidth="1"/>
    <col min="1798" max="1798" width="11.42578125" style="141" customWidth="1"/>
    <col min="1799" max="1799" width="9.28515625" style="141" customWidth="1"/>
    <col min="1800" max="1800" width="10.5703125" style="141" customWidth="1"/>
    <col min="1801" max="1801" width="11.140625" style="141" customWidth="1"/>
    <col min="1802" max="1802" width="10.85546875" style="141" customWidth="1"/>
    <col min="1803" max="1803" width="15.5703125" style="141" customWidth="1"/>
    <col min="1804" max="1804" width="11.85546875" style="141" customWidth="1"/>
    <col min="1805" max="1817" width="9.140625" style="141"/>
    <col min="1818" max="1818" width="0" style="141" hidden="1" customWidth="1"/>
    <col min="1819" max="1821" width="9.140625" style="141"/>
    <col min="1822" max="1822" width="0" style="141" hidden="1" customWidth="1"/>
    <col min="1823" max="1828" width="9.140625" style="141"/>
    <col min="1829" max="1829" width="9" style="141" customWidth="1"/>
    <col min="1830" max="1831" width="9.140625" style="141"/>
    <col min="1832" max="1832" width="0" style="141" hidden="1" customWidth="1"/>
    <col min="1833" max="1840" width="9.140625" style="141"/>
    <col min="1841" max="1841" width="0" style="141" hidden="1" customWidth="1"/>
    <col min="1842" max="1842" width="9.140625" style="141"/>
    <col min="1843" max="1843" width="0" style="141" hidden="1" customWidth="1"/>
    <col min="1844" max="1915" width="9.140625" style="141"/>
    <col min="1916" max="1916" width="0" style="141" hidden="1" customWidth="1"/>
    <col min="1917" max="1937" width="9.140625" style="141"/>
    <col min="1938" max="1938" width="21.42578125" style="141" customWidth="1"/>
    <col min="1939" max="1944" width="9.140625" style="141"/>
    <col min="1945" max="1945" width="22" style="141" customWidth="1"/>
    <col min="1946" max="1951" width="9.140625" style="141"/>
    <col min="1952" max="1952" width="22.5703125" style="141" customWidth="1"/>
    <col min="1953" max="2044" width="9.140625" style="141"/>
    <col min="2045" max="2045" width="0.28515625" style="141" customWidth="1"/>
    <col min="2046" max="2046" width="29.7109375" style="141" customWidth="1"/>
    <col min="2047" max="2047" width="0" style="141" hidden="1" customWidth="1"/>
    <col min="2048" max="2049" width="9.140625" style="141" customWidth="1"/>
    <col min="2050" max="2050" width="11.140625" style="141" customWidth="1"/>
    <col min="2051" max="2051" width="12.7109375" style="141" customWidth="1"/>
    <col min="2052" max="2052" width="11.42578125" style="141" customWidth="1"/>
    <col min="2053" max="2053" width="10.85546875" style="141" customWidth="1"/>
    <col min="2054" max="2054" width="11.42578125" style="141" customWidth="1"/>
    <col min="2055" max="2055" width="9.28515625" style="141" customWidth="1"/>
    <col min="2056" max="2056" width="10.5703125" style="141" customWidth="1"/>
    <col min="2057" max="2057" width="11.140625" style="141" customWidth="1"/>
    <col min="2058" max="2058" width="10.85546875" style="141" customWidth="1"/>
    <col min="2059" max="2059" width="15.5703125" style="141" customWidth="1"/>
    <col min="2060" max="2060" width="11.85546875" style="141" customWidth="1"/>
    <col min="2061" max="2073" width="9.140625" style="141"/>
    <col min="2074" max="2074" width="0" style="141" hidden="1" customWidth="1"/>
    <col min="2075" max="2077" width="9.140625" style="141"/>
    <col min="2078" max="2078" width="0" style="141" hidden="1" customWidth="1"/>
    <col min="2079" max="2084" width="9.140625" style="141"/>
    <col min="2085" max="2085" width="9" style="141" customWidth="1"/>
    <col min="2086" max="2087" width="9.140625" style="141"/>
    <col min="2088" max="2088" width="0" style="141" hidden="1" customWidth="1"/>
    <col min="2089" max="2096" width="9.140625" style="141"/>
    <col min="2097" max="2097" width="0" style="141" hidden="1" customWidth="1"/>
    <col min="2098" max="2098" width="9.140625" style="141"/>
    <col min="2099" max="2099" width="0" style="141" hidden="1" customWidth="1"/>
    <col min="2100" max="2171" width="9.140625" style="141"/>
    <col min="2172" max="2172" width="0" style="141" hidden="1" customWidth="1"/>
    <col min="2173" max="2193" width="9.140625" style="141"/>
    <col min="2194" max="2194" width="21.42578125" style="141" customWidth="1"/>
    <col min="2195" max="2200" width="9.140625" style="141"/>
    <col min="2201" max="2201" width="22" style="141" customWidth="1"/>
    <col min="2202" max="2207" width="9.140625" style="141"/>
    <col min="2208" max="2208" width="22.5703125" style="141" customWidth="1"/>
    <col min="2209" max="2300" width="9.140625" style="141"/>
    <col min="2301" max="2301" width="0.28515625" style="141" customWidth="1"/>
    <col min="2302" max="2302" width="29.7109375" style="141" customWidth="1"/>
    <col min="2303" max="2303" width="0" style="141" hidden="1" customWidth="1"/>
    <col min="2304" max="2305" width="9.140625" style="141" customWidth="1"/>
    <col min="2306" max="2306" width="11.140625" style="141" customWidth="1"/>
    <col min="2307" max="2307" width="12.7109375" style="141" customWidth="1"/>
    <col min="2308" max="2308" width="11.42578125" style="141" customWidth="1"/>
    <col min="2309" max="2309" width="10.85546875" style="141" customWidth="1"/>
    <col min="2310" max="2310" width="11.42578125" style="141" customWidth="1"/>
    <col min="2311" max="2311" width="9.28515625" style="141" customWidth="1"/>
    <col min="2312" max="2312" width="10.5703125" style="141" customWidth="1"/>
    <col min="2313" max="2313" width="11.140625" style="141" customWidth="1"/>
    <col min="2314" max="2314" width="10.85546875" style="141" customWidth="1"/>
    <col min="2315" max="2315" width="15.5703125" style="141" customWidth="1"/>
    <col min="2316" max="2316" width="11.85546875" style="141" customWidth="1"/>
    <col min="2317" max="2329" width="9.140625" style="141"/>
    <col min="2330" max="2330" width="0" style="141" hidden="1" customWidth="1"/>
    <col min="2331" max="2333" width="9.140625" style="141"/>
    <col min="2334" max="2334" width="0" style="141" hidden="1" customWidth="1"/>
    <col min="2335" max="2340" width="9.140625" style="141"/>
    <col min="2341" max="2341" width="9" style="141" customWidth="1"/>
    <col min="2342" max="2343" width="9.140625" style="141"/>
    <col min="2344" max="2344" width="0" style="141" hidden="1" customWidth="1"/>
    <col min="2345" max="2352" width="9.140625" style="141"/>
    <col min="2353" max="2353" width="0" style="141" hidden="1" customWidth="1"/>
    <col min="2354" max="2354" width="9.140625" style="141"/>
    <col min="2355" max="2355" width="0" style="141" hidden="1" customWidth="1"/>
    <col min="2356" max="2427" width="9.140625" style="141"/>
    <col min="2428" max="2428" width="0" style="141" hidden="1" customWidth="1"/>
    <col min="2429" max="2449" width="9.140625" style="141"/>
    <col min="2450" max="2450" width="21.42578125" style="141" customWidth="1"/>
    <col min="2451" max="2456" width="9.140625" style="141"/>
    <col min="2457" max="2457" width="22" style="141" customWidth="1"/>
    <col min="2458" max="2463" width="9.140625" style="141"/>
    <col min="2464" max="2464" width="22.5703125" style="141" customWidth="1"/>
    <col min="2465" max="2556" width="9.140625" style="141"/>
    <col min="2557" max="2557" width="0.28515625" style="141" customWidth="1"/>
    <col min="2558" max="2558" width="29.7109375" style="141" customWidth="1"/>
    <col min="2559" max="2559" width="0" style="141" hidden="1" customWidth="1"/>
    <col min="2560" max="2561" width="9.140625" style="141" customWidth="1"/>
    <col min="2562" max="2562" width="11.140625" style="141" customWidth="1"/>
    <col min="2563" max="2563" width="12.7109375" style="141" customWidth="1"/>
    <col min="2564" max="2564" width="11.42578125" style="141" customWidth="1"/>
    <col min="2565" max="2565" width="10.85546875" style="141" customWidth="1"/>
    <col min="2566" max="2566" width="11.42578125" style="141" customWidth="1"/>
    <col min="2567" max="2567" width="9.28515625" style="141" customWidth="1"/>
    <col min="2568" max="2568" width="10.5703125" style="141" customWidth="1"/>
    <col min="2569" max="2569" width="11.140625" style="141" customWidth="1"/>
    <col min="2570" max="2570" width="10.85546875" style="141" customWidth="1"/>
    <col min="2571" max="2571" width="15.5703125" style="141" customWidth="1"/>
    <col min="2572" max="2572" width="11.85546875" style="141" customWidth="1"/>
    <col min="2573" max="2585" width="9.140625" style="141"/>
    <col min="2586" max="2586" width="0" style="141" hidden="1" customWidth="1"/>
    <col min="2587" max="2589" width="9.140625" style="141"/>
    <col min="2590" max="2590" width="0" style="141" hidden="1" customWidth="1"/>
    <col min="2591" max="2596" width="9.140625" style="141"/>
    <col min="2597" max="2597" width="9" style="141" customWidth="1"/>
    <col min="2598" max="2599" width="9.140625" style="141"/>
    <col min="2600" max="2600" width="0" style="141" hidden="1" customWidth="1"/>
    <col min="2601" max="2608" width="9.140625" style="141"/>
    <col min="2609" max="2609" width="0" style="141" hidden="1" customWidth="1"/>
    <col min="2610" max="2610" width="9.140625" style="141"/>
    <col min="2611" max="2611" width="0" style="141" hidden="1" customWidth="1"/>
    <col min="2612" max="2683" width="9.140625" style="141"/>
    <col min="2684" max="2684" width="0" style="141" hidden="1" customWidth="1"/>
    <col min="2685" max="2705" width="9.140625" style="141"/>
    <col min="2706" max="2706" width="21.42578125" style="141" customWidth="1"/>
    <col min="2707" max="2712" width="9.140625" style="141"/>
    <col min="2713" max="2713" width="22" style="141" customWidth="1"/>
    <col min="2714" max="2719" width="9.140625" style="141"/>
    <col min="2720" max="2720" width="22.5703125" style="141" customWidth="1"/>
    <col min="2721" max="2812" width="9.140625" style="141"/>
    <col min="2813" max="2813" width="0.28515625" style="141" customWidth="1"/>
    <col min="2814" max="2814" width="29.7109375" style="141" customWidth="1"/>
    <col min="2815" max="2815" width="0" style="141" hidden="1" customWidth="1"/>
    <col min="2816" max="2817" width="9.140625" style="141" customWidth="1"/>
    <col min="2818" max="2818" width="11.140625" style="141" customWidth="1"/>
    <col min="2819" max="2819" width="12.7109375" style="141" customWidth="1"/>
    <col min="2820" max="2820" width="11.42578125" style="141" customWidth="1"/>
    <col min="2821" max="2821" width="10.85546875" style="141" customWidth="1"/>
    <col min="2822" max="2822" width="11.42578125" style="141" customWidth="1"/>
    <col min="2823" max="2823" width="9.28515625" style="141" customWidth="1"/>
    <col min="2824" max="2824" width="10.5703125" style="141" customWidth="1"/>
    <col min="2825" max="2825" width="11.140625" style="141" customWidth="1"/>
    <col min="2826" max="2826" width="10.85546875" style="141" customWidth="1"/>
    <col min="2827" max="2827" width="15.5703125" style="141" customWidth="1"/>
    <col min="2828" max="2828" width="11.85546875" style="141" customWidth="1"/>
    <col min="2829" max="2841" width="9.140625" style="141"/>
    <col min="2842" max="2842" width="0" style="141" hidden="1" customWidth="1"/>
    <col min="2843" max="2845" width="9.140625" style="141"/>
    <col min="2846" max="2846" width="0" style="141" hidden="1" customWidth="1"/>
    <col min="2847" max="2852" width="9.140625" style="141"/>
    <col min="2853" max="2853" width="9" style="141" customWidth="1"/>
    <col min="2854" max="2855" width="9.140625" style="141"/>
    <col min="2856" max="2856" width="0" style="141" hidden="1" customWidth="1"/>
    <col min="2857" max="2864" width="9.140625" style="141"/>
    <col min="2865" max="2865" width="0" style="141" hidden="1" customWidth="1"/>
    <col min="2866" max="2866" width="9.140625" style="141"/>
    <col min="2867" max="2867" width="0" style="141" hidden="1" customWidth="1"/>
    <col min="2868" max="2939" width="9.140625" style="141"/>
    <col min="2940" max="2940" width="0" style="141" hidden="1" customWidth="1"/>
    <col min="2941" max="2961" width="9.140625" style="141"/>
    <col min="2962" max="2962" width="21.42578125" style="141" customWidth="1"/>
    <col min="2963" max="2968" width="9.140625" style="141"/>
    <col min="2969" max="2969" width="22" style="141" customWidth="1"/>
    <col min="2970" max="2975" width="9.140625" style="141"/>
    <col min="2976" max="2976" width="22.5703125" style="141" customWidth="1"/>
    <col min="2977" max="3068" width="9.140625" style="141"/>
    <col min="3069" max="3069" width="0.28515625" style="141" customWidth="1"/>
    <col min="3070" max="3070" width="29.7109375" style="141" customWidth="1"/>
    <col min="3071" max="3071" width="0" style="141" hidden="1" customWidth="1"/>
    <col min="3072" max="3073" width="9.140625" style="141" customWidth="1"/>
    <col min="3074" max="3074" width="11.140625" style="141" customWidth="1"/>
    <col min="3075" max="3075" width="12.7109375" style="141" customWidth="1"/>
    <col min="3076" max="3076" width="11.42578125" style="141" customWidth="1"/>
    <col min="3077" max="3077" width="10.85546875" style="141" customWidth="1"/>
    <col min="3078" max="3078" width="11.42578125" style="141" customWidth="1"/>
    <col min="3079" max="3079" width="9.28515625" style="141" customWidth="1"/>
    <col min="3080" max="3080" width="10.5703125" style="141" customWidth="1"/>
    <col min="3081" max="3081" width="11.140625" style="141" customWidth="1"/>
    <col min="3082" max="3082" width="10.85546875" style="141" customWidth="1"/>
    <col min="3083" max="3083" width="15.5703125" style="141" customWidth="1"/>
    <col min="3084" max="3084" width="11.85546875" style="141" customWidth="1"/>
    <col min="3085" max="3097" width="9.140625" style="141"/>
    <col min="3098" max="3098" width="0" style="141" hidden="1" customWidth="1"/>
    <col min="3099" max="3101" width="9.140625" style="141"/>
    <col min="3102" max="3102" width="0" style="141" hidden="1" customWidth="1"/>
    <col min="3103" max="3108" width="9.140625" style="141"/>
    <col min="3109" max="3109" width="9" style="141" customWidth="1"/>
    <col min="3110" max="3111" width="9.140625" style="141"/>
    <col min="3112" max="3112" width="0" style="141" hidden="1" customWidth="1"/>
    <col min="3113" max="3120" width="9.140625" style="141"/>
    <col min="3121" max="3121" width="0" style="141" hidden="1" customWidth="1"/>
    <col min="3122" max="3122" width="9.140625" style="141"/>
    <col min="3123" max="3123" width="0" style="141" hidden="1" customWidth="1"/>
    <col min="3124" max="3195" width="9.140625" style="141"/>
    <col min="3196" max="3196" width="0" style="141" hidden="1" customWidth="1"/>
    <col min="3197" max="3217" width="9.140625" style="141"/>
    <col min="3218" max="3218" width="21.42578125" style="141" customWidth="1"/>
    <col min="3219" max="3224" width="9.140625" style="141"/>
    <col min="3225" max="3225" width="22" style="141" customWidth="1"/>
    <col min="3226" max="3231" width="9.140625" style="141"/>
    <col min="3232" max="3232" width="22.5703125" style="141" customWidth="1"/>
    <col min="3233" max="3324" width="9.140625" style="141"/>
    <col min="3325" max="3325" width="0.28515625" style="141" customWidth="1"/>
    <col min="3326" max="3326" width="29.7109375" style="141" customWidth="1"/>
    <col min="3327" max="3327" width="0" style="141" hidden="1" customWidth="1"/>
    <col min="3328" max="3329" width="9.140625" style="141" customWidth="1"/>
    <col min="3330" max="3330" width="11.140625" style="141" customWidth="1"/>
    <col min="3331" max="3331" width="12.7109375" style="141" customWidth="1"/>
    <col min="3332" max="3332" width="11.42578125" style="141" customWidth="1"/>
    <col min="3333" max="3333" width="10.85546875" style="141" customWidth="1"/>
    <col min="3334" max="3334" width="11.42578125" style="141" customWidth="1"/>
    <col min="3335" max="3335" width="9.28515625" style="141" customWidth="1"/>
    <col min="3336" max="3336" width="10.5703125" style="141" customWidth="1"/>
    <col min="3337" max="3337" width="11.140625" style="141" customWidth="1"/>
    <col min="3338" max="3338" width="10.85546875" style="141" customWidth="1"/>
    <col min="3339" max="3339" width="15.5703125" style="141" customWidth="1"/>
    <col min="3340" max="3340" width="11.85546875" style="141" customWidth="1"/>
    <col min="3341" max="3353" width="9.140625" style="141"/>
    <col min="3354" max="3354" width="0" style="141" hidden="1" customWidth="1"/>
    <col min="3355" max="3357" width="9.140625" style="141"/>
    <col min="3358" max="3358" width="0" style="141" hidden="1" customWidth="1"/>
    <col min="3359" max="3364" width="9.140625" style="141"/>
    <col min="3365" max="3365" width="9" style="141" customWidth="1"/>
    <col min="3366" max="3367" width="9.140625" style="141"/>
    <col min="3368" max="3368" width="0" style="141" hidden="1" customWidth="1"/>
    <col min="3369" max="3376" width="9.140625" style="141"/>
    <col min="3377" max="3377" width="0" style="141" hidden="1" customWidth="1"/>
    <col min="3378" max="3378" width="9.140625" style="141"/>
    <col min="3379" max="3379" width="0" style="141" hidden="1" customWidth="1"/>
    <col min="3380" max="3451" width="9.140625" style="141"/>
    <col min="3452" max="3452" width="0" style="141" hidden="1" customWidth="1"/>
    <col min="3453" max="3473" width="9.140625" style="141"/>
    <col min="3474" max="3474" width="21.42578125" style="141" customWidth="1"/>
    <col min="3475" max="3480" width="9.140625" style="141"/>
    <col min="3481" max="3481" width="22" style="141" customWidth="1"/>
    <col min="3482" max="3487" width="9.140625" style="141"/>
    <col min="3488" max="3488" width="22.5703125" style="141" customWidth="1"/>
    <col min="3489" max="3580" width="9.140625" style="141"/>
    <col min="3581" max="3581" width="0.28515625" style="141" customWidth="1"/>
    <col min="3582" max="3582" width="29.7109375" style="141" customWidth="1"/>
    <col min="3583" max="3583" width="0" style="141" hidden="1" customWidth="1"/>
    <col min="3584" max="3585" width="9.140625" style="141" customWidth="1"/>
    <col min="3586" max="3586" width="11.140625" style="141" customWidth="1"/>
    <col min="3587" max="3587" width="12.7109375" style="141" customWidth="1"/>
    <col min="3588" max="3588" width="11.42578125" style="141" customWidth="1"/>
    <col min="3589" max="3589" width="10.85546875" style="141" customWidth="1"/>
    <col min="3590" max="3590" width="11.42578125" style="141" customWidth="1"/>
    <col min="3591" max="3591" width="9.28515625" style="141" customWidth="1"/>
    <col min="3592" max="3592" width="10.5703125" style="141" customWidth="1"/>
    <col min="3593" max="3593" width="11.140625" style="141" customWidth="1"/>
    <col min="3594" max="3594" width="10.85546875" style="141" customWidth="1"/>
    <col min="3595" max="3595" width="15.5703125" style="141" customWidth="1"/>
    <col min="3596" max="3596" width="11.85546875" style="141" customWidth="1"/>
    <col min="3597" max="3609" width="9.140625" style="141"/>
    <col min="3610" max="3610" width="0" style="141" hidden="1" customWidth="1"/>
    <col min="3611" max="3613" width="9.140625" style="141"/>
    <col min="3614" max="3614" width="0" style="141" hidden="1" customWidth="1"/>
    <col min="3615" max="3620" width="9.140625" style="141"/>
    <col min="3621" max="3621" width="9" style="141" customWidth="1"/>
    <col min="3622" max="3623" width="9.140625" style="141"/>
    <col min="3624" max="3624" width="0" style="141" hidden="1" customWidth="1"/>
    <col min="3625" max="3632" width="9.140625" style="141"/>
    <col min="3633" max="3633" width="0" style="141" hidden="1" customWidth="1"/>
    <col min="3634" max="3634" width="9.140625" style="141"/>
    <col min="3635" max="3635" width="0" style="141" hidden="1" customWidth="1"/>
    <col min="3636" max="3707" width="9.140625" style="141"/>
    <col min="3708" max="3708" width="0" style="141" hidden="1" customWidth="1"/>
    <col min="3709" max="3729" width="9.140625" style="141"/>
    <col min="3730" max="3730" width="21.42578125" style="141" customWidth="1"/>
    <col min="3731" max="3736" width="9.140625" style="141"/>
    <col min="3737" max="3737" width="22" style="141" customWidth="1"/>
    <col min="3738" max="3743" width="9.140625" style="141"/>
    <col min="3744" max="3744" width="22.5703125" style="141" customWidth="1"/>
    <col min="3745" max="3836" width="9.140625" style="141"/>
    <col min="3837" max="3837" width="0.28515625" style="141" customWidth="1"/>
    <col min="3838" max="3838" width="29.7109375" style="141" customWidth="1"/>
    <col min="3839" max="3839" width="0" style="141" hidden="1" customWidth="1"/>
    <col min="3840" max="3841" width="9.140625" style="141" customWidth="1"/>
    <col min="3842" max="3842" width="11.140625" style="141" customWidth="1"/>
    <col min="3843" max="3843" width="12.7109375" style="141" customWidth="1"/>
    <col min="3844" max="3844" width="11.42578125" style="141" customWidth="1"/>
    <col min="3845" max="3845" width="10.85546875" style="141" customWidth="1"/>
    <col min="3846" max="3846" width="11.42578125" style="141" customWidth="1"/>
    <col min="3847" max="3847" width="9.28515625" style="141" customWidth="1"/>
    <col min="3848" max="3848" width="10.5703125" style="141" customWidth="1"/>
    <col min="3849" max="3849" width="11.140625" style="141" customWidth="1"/>
    <col min="3850" max="3850" width="10.85546875" style="141" customWidth="1"/>
    <col min="3851" max="3851" width="15.5703125" style="141" customWidth="1"/>
    <col min="3852" max="3852" width="11.85546875" style="141" customWidth="1"/>
    <col min="3853" max="3865" width="9.140625" style="141"/>
    <col min="3866" max="3866" width="0" style="141" hidden="1" customWidth="1"/>
    <col min="3867" max="3869" width="9.140625" style="141"/>
    <col min="3870" max="3870" width="0" style="141" hidden="1" customWidth="1"/>
    <col min="3871" max="3876" width="9.140625" style="141"/>
    <col min="3877" max="3877" width="9" style="141" customWidth="1"/>
    <col min="3878" max="3879" width="9.140625" style="141"/>
    <col min="3880" max="3880" width="0" style="141" hidden="1" customWidth="1"/>
    <col min="3881" max="3888" width="9.140625" style="141"/>
    <col min="3889" max="3889" width="0" style="141" hidden="1" customWidth="1"/>
    <col min="3890" max="3890" width="9.140625" style="141"/>
    <col min="3891" max="3891" width="0" style="141" hidden="1" customWidth="1"/>
    <col min="3892" max="3963" width="9.140625" style="141"/>
    <col min="3964" max="3964" width="0" style="141" hidden="1" customWidth="1"/>
    <col min="3965" max="3985" width="9.140625" style="141"/>
    <col min="3986" max="3986" width="21.42578125" style="141" customWidth="1"/>
    <col min="3987" max="3992" width="9.140625" style="141"/>
    <col min="3993" max="3993" width="22" style="141" customWidth="1"/>
    <col min="3994" max="3999" width="9.140625" style="141"/>
    <col min="4000" max="4000" width="22.5703125" style="141" customWidth="1"/>
    <col min="4001" max="4092" width="9.140625" style="141"/>
    <col min="4093" max="4093" width="0.28515625" style="141" customWidth="1"/>
    <col min="4094" max="4094" width="29.7109375" style="141" customWidth="1"/>
    <col min="4095" max="4095" width="0" style="141" hidden="1" customWidth="1"/>
    <col min="4096" max="4097" width="9.140625" style="141" customWidth="1"/>
    <col min="4098" max="4098" width="11.140625" style="141" customWidth="1"/>
    <col min="4099" max="4099" width="12.7109375" style="141" customWidth="1"/>
    <col min="4100" max="4100" width="11.42578125" style="141" customWidth="1"/>
    <col min="4101" max="4101" width="10.85546875" style="141" customWidth="1"/>
    <col min="4102" max="4102" width="11.42578125" style="141" customWidth="1"/>
    <col min="4103" max="4103" width="9.28515625" style="141" customWidth="1"/>
    <col min="4104" max="4104" width="10.5703125" style="141" customWidth="1"/>
    <col min="4105" max="4105" width="11.140625" style="141" customWidth="1"/>
    <col min="4106" max="4106" width="10.85546875" style="141" customWidth="1"/>
    <col min="4107" max="4107" width="15.5703125" style="141" customWidth="1"/>
    <col min="4108" max="4108" width="11.85546875" style="141" customWidth="1"/>
    <col min="4109" max="4121" width="9.140625" style="141"/>
    <col min="4122" max="4122" width="0" style="141" hidden="1" customWidth="1"/>
    <col min="4123" max="4125" width="9.140625" style="141"/>
    <col min="4126" max="4126" width="0" style="141" hidden="1" customWidth="1"/>
    <col min="4127" max="4132" width="9.140625" style="141"/>
    <col min="4133" max="4133" width="9" style="141" customWidth="1"/>
    <col min="4134" max="4135" width="9.140625" style="141"/>
    <col min="4136" max="4136" width="0" style="141" hidden="1" customWidth="1"/>
    <col min="4137" max="4144" width="9.140625" style="141"/>
    <col min="4145" max="4145" width="0" style="141" hidden="1" customWidth="1"/>
    <col min="4146" max="4146" width="9.140625" style="141"/>
    <col min="4147" max="4147" width="0" style="141" hidden="1" customWidth="1"/>
    <col min="4148" max="4219" width="9.140625" style="141"/>
    <col min="4220" max="4220" width="0" style="141" hidden="1" customWidth="1"/>
    <col min="4221" max="4241" width="9.140625" style="141"/>
    <col min="4242" max="4242" width="21.42578125" style="141" customWidth="1"/>
    <col min="4243" max="4248" width="9.140625" style="141"/>
    <col min="4249" max="4249" width="22" style="141" customWidth="1"/>
    <col min="4250" max="4255" width="9.140625" style="141"/>
    <col min="4256" max="4256" width="22.5703125" style="141" customWidth="1"/>
    <col min="4257" max="4348" width="9.140625" style="141"/>
    <col min="4349" max="4349" width="0.28515625" style="141" customWidth="1"/>
    <col min="4350" max="4350" width="29.7109375" style="141" customWidth="1"/>
    <col min="4351" max="4351" width="0" style="141" hidden="1" customWidth="1"/>
    <col min="4352" max="4353" width="9.140625" style="141" customWidth="1"/>
    <col min="4354" max="4354" width="11.140625" style="141" customWidth="1"/>
    <col min="4355" max="4355" width="12.7109375" style="141" customWidth="1"/>
    <col min="4356" max="4356" width="11.42578125" style="141" customWidth="1"/>
    <col min="4357" max="4357" width="10.85546875" style="141" customWidth="1"/>
    <col min="4358" max="4358" width="11.42578125" style="141" customWidth="1"/>
    <col min="4359" max="4359" width="9.28515625" style="141" customWidth="1"/>
    <col min="4360" max="4360" width="10.5703125" style="141" customWidth="1"/>
    <col min="4361" max="4361" width="11.140625" style="141" customWidth="1"/>
    <col min="4362" max="4362" width="10.85546875" style="141" customWidth="1"/>
    <col min="4363" max="4363" width="15.5703125" style="141" customWidth="1"/>
    <col min="4364" max="4364" width="11.85546875" style="141" customWidth="1"/>
    <col min="4365" max="4377" width="9.140625" style="141"/>
    <col min="4378" max="4378" width="0" style="141" hidden="1" customWidth="1"/>
    <col min="4379" max="4381" width="9.140625" style="141"/>
    <col min="4382" max="4382" width="0" style="141" hidden="1" customWidth="1"/>
    <col min="4383" max="4388" width="9.140625" style="141"/>
    <col min="4389" max="4389" width="9" style="141" customWidth="1"/>
    <col min="4390" max="4391" width="9.140625" style="141"/>
    <col min="4392" max="4392" width="0" style="141" hidden="1" customWidth="1"/>
    <col min="4393" max="4400" width="9.140625" style="141"/>
    <col min="4401" max="4401" width="0" style="141" hidden="1" customWidth="1"/>
    <col min="4402" max="4402" width="9.140625" style="141"/>
    <col min="4403" max="4403" width="0" style="141" hidden="1" customWidth="1"/>
    <col min="4404" max="4475" width="9.140625" style="141"/>
    <col min="4476" max="4476" width="0" style="141" hidden="1" customWidth="1"/>
    <col min="4477" max="4497" width="9.140625" style="141"/>
    <col min="4498" max="4498" width="21.42578125" style="141" customWidth="1"/>
    <col min="4499" max="4504" width="9.140625" style="141"/>
    <col min="4505" max="4505" width="22" style="141" customWidth="1"/>
    <col min="4506" max="4511" width="9.140625" style="141"/>
    <col min="4512" max="4512" width="22.5703125" style="141" customWidth="1"/>
    <col min="4513" max="4604" width="9.140625" style="141"/>
    <col min="4605" max="4605" width="0.28515625" style="141" customWidth="1"/>
    <col min="4606" max="4606" width="29.7109375" style="141" customWidth="1"/>
    <col min="4607" max="4607" width="0" style="141" hidden="1" customWidth="1"/>
    <col min="4608" max="4609" width="9.140625" style="141" customWidth="1"/>
    <col min="4610" max="4610" width="11.140625" style="141" customWidth="1"/>
    <col min="4611" max="4611" width="12.7109375" style="141" customWidth="1"/>
    <col min="4612" max="4612" width="11.42578125" style="141" customWidth="1"/>
    <col min="4613" max="4613" width="10.85546875" style="141" customWidth="1"/>
    <col min="4614" max="4614" width="11.42578125" style="141" customWidth="1"/>
    <col min="4615" max="4615" width="9.28515625" style="141" customWidth="1"/>
    <col min="4616" max="4616" width="10.5703125" style="141" customWidth="1"/>
    <col min="4617" max="4617" width="11.140625" style="141" customWidth="1"/>
    <col min="4618" max="4618" width="10.85546875" style="141" customWidth="1"/>
    <col min="4619" max="4619" width="15.5703125" style="141" customWidth="1"/>
    <col min="4620" max="4620" width="11.85546875" style="141" customWidth="1"/>
    <col min="4621" max="4633" width="9.140625" style="141"/>
    <col min="4634" max="4634" width="0" style="141" hidden="1" customWidth="1"/>
    <col min="4635" max="4637" width="9.140625" style="141"/>
    <col min="4638" max="4638" width="0" style="141" hidden="1" customWidth="1"/>
    <col min="4639" max="4644" width="9.140625" style="141"/>
    <col min="4645" max="4645" width="9" style="141" customWidth="1"/>
    <col min="4646" max="4647" width="9.140625" style="141"/>
    <col min="4648" max="4648" width="0" style="141" hidden="1" customWidth="1"/>
    <col min="4649" max="4656" width="9.140625" style="141"/>
    <col min="4657" max="4657" width="0" style="141" hidden="1" customWidth="1"/>
    <col min="4658" max="4658" width="9.140625" style="141"/>
    <col min="4659" max="4659" width="0" style="141" hidden="1" customWidth="1"/>
    <col min="4660" max="4731" width="9.140625" style="141"/>
    <col min="4732" max="4732" width="0" style="141" hidden="1" customWidth="1"/>
    <col min="4733" max="4753" width="9.140625" style="141"/>
    <col min="4754" max="4754" width="21.42578125" style="141" customWidth="1"/>
    <col min="4755" max="4760" width="9.140625" style="141"/>
    <col min="4761" max="4761" width="22" style="141" customWidth="1"/>
    <col min="4762" max="4767" width="9.140625" style="141"/>
    <col min="4768" max="4768" width="22.5703125" style="141" customWidth="1"/>
    <col min="4769" max="4860" width="9.140625" style="141"/>
    <col min="4861" max="4861" width="0.28515625" style="141" customWidth="1"/>
    <col min="4862" max="4862" width="29.7109375" style="141" customWidth="1"/>
    <col min="4863" max="4863" width="0" style="141" hidden="1" customWidth="1"/>
    <col min="4864" max="4865" width="9.140625" style="141" customWidth="1"/>
    <col min="4866" max="4866" width="11.140625" style="141" customWidth="1"/>
    <col min="4867" max="4867" width="12.7109375" style="141" customWidth="1"/>
    <col min="4868" max="4868" width="11.42578125" style="141" customWidth="1"/>
    <col min="4869" max="4869" width="10.85546875" style="141" customWidth="1"/>
    <col min="4870" max="4870" width="11.42578125" style="141" customWidth="1"/>
    <col min="4871" max="4871" width="9.28515625" style="141" customWidth="1"/>
    <col min="4872" max="4872" width="10.5703125" style="141" customWidth="1"/>
    <col min="4873" max="4873" width="11.140625" style="141" customWidth="1"/>
    <col min="4874" max="4874" width="10.85546875" style="141" customWidth="1"/>
    <col min="4875" max="4875" width="15.5703125" style="141" customWidth="1"/>
    <col min="4876" max="4876" width="11.85546875" style="141" customWidth="1"/>
    <col min="4877" max="4889" width="9.140625" style="141"/>
    <col min="4890" max="4890" width="0" style="141" hidden="1" customWidth="1"/>
    <col min="4891" max="4893" width="9.140625" style="141"/>
    <col min="4894" max="4894" width="0" style="141" hidden="1" customWidth="1"/>
    <col min="4895" max="4900" width="9.140625" style="141"/>
    <col min="4901" max="4901" width="9" style="141" customWidth="1"/>
    <col min="4902" max="4903" width="9.140625" style="141"/>
    <col min="4904" max="4904" width="0" style="141" hidden="1" customWidth="1"/>
    <col min="4905" max="4912" width="9.140625" style="141"/>
    <col min="4913" max="4913" width="0" style="141" hidden="1" customWidth="1"/>
    <col min="4914" max="4914" width="9.140625" style="141"/>
    <col min="4915" max="4915" width="0" style="141" hidden="1" customWidth="1"/>
    <col min="4916" max="4987" width="9.140625" style="141"/>
    <col min="4988" max="4988" width="0" style="141" hidden="1" customWidth="1"/>
    <col min="4989" max="5009" width="9.140625" style="141"/>
    <col min="5010" max="5010" width="21.42578125" style="141" customWidth="1"/>
    <col min="5011" max="5016" width="9.140625" style="141"/>
    <col min="5017" max="5017" width="22" style="141" customWidth="1"/>
    <col min="5018" max="5023" width="9.140625" style="141"/>
    <col min="5024" max="5024" width="22.5703125" style="141" customWidth="1"/>
    <col min="5025" max="5116" width="9.140625" style="141"/>
    <col min="5117" max="5117" width="0.28515625" style="141" customWidth="1"/>
    <col min="5118" max="5118" width="29.7109375" style="141" customWidth="1"/>
    <col min="5119" max="5119" width="0" style="141" hidden="1" customWidth="1"/>
    <col min="5120" max="5121" width="9.140625" style="141" customWidth="1"/>
    <col min="5122" max="5122" width="11.140625" style="141" customWidth="1"/>
    <col min="5123" max="5123" width="12.7109375" style="141" customWidth="1"/>
    <col min="5124" max="5124" width="11.42578125" style="141" customWidth="1"/>
    <col min="5125" max="5125" width="10.85546875" style="141" customWidth="1"/>
    <col min="5126" max="5126" width="11.42578125" style="141" customWidth="1"/>
    <col min="5127" max="5127" width="9.28515625" style="141" customWidth="1"/>
    <col min="5128" max="5128" width="10.5703125" style="141" customWidth="1"/>
    <col min="5129" max="5129" width="11.140625" style="141" customWidth="1"/>
    <col min="5130" max="5130" width="10.85546875" style="141" customWidth="1"/>
    <col min="5131" max="5131" width="15.5703125" style="141" customWidth="1"/>
    <col min="5132" max="5132" width="11.85546875" style="141" customWidth="1"/>
    <col min="5133" max="5145" width="9.140625" style="141"/>
    <col min="5146" max="5146" width="0" style="141" hidden="1" customWidth="1"/>
    <col min="5147" max="5149" width="9.140625" style="141"/>
    <col min="5150" max="5150" width="0" style="141" hidden="1" customWidth="1"/>
    <col min="5151" max="5156" width="9.140625" style="141"/>
    <col min="5157" max="5157" width="9" style="141" customWidth="1"/>
    <col min="5158" max="5159" width="9.140625" style="141"/>
    <col min="5160" max="5160" width="0" style="141" hidden="1" customWidth="1"/>
    <col min="5161" max="5168" width="9.140625" style="141"/>
    <col min="5169" max="5169" width="0" style="141" hidden="1" customWidth="1"/>
    <col min="5170" max="5170" width="9.140625" style="141"/>
    <col min="5171" max="5171" width="0" style="141" hidden="1" customWidth="1"/>
    <col min="5172" max="5243" width="9.140625" style="141"/>
    <col min="5244" max="5244" width="0" style="141" hidden="1" customWidth="1"/>
    <col min="5245" max="5265" width="9.140625" style="141"/>
    <col min="5266" max="5266" width="21.42578125" style="141" customWidth="1"/>
    <col min="5267" max="5272" width="9.140625" style="141"/>
    <col min="5273" max="5273" width="22" style="141" customWidth="1"/>
    <col min="5274" max="5279" width="9.140625" style="141"/>
    <col min="5280" max="5280" width="22.5703125" style="141" customWidth="1"/>
    <col min="5281" max="5372" width="9.140625" style="141"/>
    <col min="5373" max="5373" width="0.28515625" style="141" customWidth="1"/>
    <col min="5374" max="5374" width="29.7109375" style="141" customWidth="1"/>
    <col min="5375" max="5375" width="0" style="141" hidden="1" customWidth="1"/>
    <col min="5376" max="5377" width="9.140625" style="141" customWidth="1"/>
    <col min="5378" max="5378" width="11.140625" style="141" customWidth="1"/>
    <col min="5379" max="5379" width="12.7109375" style="141" customWidth="1"/>
    <col min="5380" max="5380" width="11.42578125" style="141" customWidth="1"/>
    <col min="5381" max="5381" width="10.85546875" style="141" customWidth="1"/>
    <col min="5382" max="5382" width="11.42578125" style="141" customWidth="1"/>
    <col min="5383" max="5383" width="9.28515625" style="141" customWidth="1"/>
    <col min="5384" max="5384" width="10.5703125" style="141" customWidth="1"/>
    <col min="5385" max="5385" width="11.140625" style="141" customWidth="1"/>
    <col min="5386" max="5386" width="10.85546875" style="141" customWidth="1"/>
    <col min="5387" max="5387" width="15.5703125" style="141" customWidth="1"/>
    <col min="5388" max="5388" width="11.85546875" style="141" customWidth="1"/>
    <col min="5389" max="5401" width="9.140625" style="141"/>
    <col min="5402" max="5402" width="0" style="141" hidden="1" customWidth="1"/>
    <col min="5403" max="5405" width="9.140625" style="141"/>
    <col min="5406" max="5406" width="0" style="141" hidden="1" customWidth="1"/>
    <col min="5407" max="5412" width="9.140625" style="141"/>
    <col min="5413" max="5413" width="9" style="141" customWidth="1"/>
    <col min="5414" max="5415" width="9.140625" style="141"/>
    <col min="5416" max="5416" width="0" style="141" hidden="1" customWidth="1"/>
    <col min="5417" max="5424" width="9.140625" style="141"/>
    <col min="5425" max="5425" width="0" style="141" hidden="1" customWidth="1"/>
    <col min="5426" max="5426" width="9.140625" style="141"/>
    <col min="5427" max="5427" width="0" style="141" hidden="1" customWidth="1"/>
    <col min="5428" max="5499" width="9.140625" style="141"/>
    <col min="5500" max="5500" width="0" style="141" hidden="1" customWidth="1"/>
    <col min="5501" max="5521" width="9.140625" style="141"/>
    <col min="5522" max="5522" width="21.42578125" style="141" customWidth="1"/>
    <col min="5523" max="5528" width="9.140625" style="141"/>
    <col min="5529" max="5529" width="22" style="141" customWidth="1"/>
    <col min="5530" max="5535" width="9.140625" style="141"/>
    <col min="5536" max="5536" width="22.5703125" style="141" customWidth="1"/>
    <col min="5537" max="5628" width="9.140625" style="141"/>
    <col min="5629" max="5629" width="0.28515625" style="141" customWidth="1"/>
    <col min="5630" max="5630" width="29.7109375" style="141" customWidth="1"/>
    <col min="5631" max="5631" width="0" style="141" hidden="1" customWidth="1"/>
    <col min="5632" max="5633" width="9.140625" style="141" customWidth="1"/>
    <col min="5634" max="5634" width="11.140625" style="141" customWidth="1"/>
    <col min="5635" max="5635" width="12.7109375" style="141" customWidth="1"/>
    <col min="5636" max="5636" width="11.42578125" style="141" customWidth="1"/>
    <col min="5637" max="5637" width="10.85546875" style="141" customWidth="1"/>
    <col min="5638" max="5638" width="11.42578125" style="141" customWidth="1"/>
    <col min="5639" max="5639" width="9.28515625" style="141" customWidth="1"/>
    <col min="5640" max="5640" width="10.5703125" style="141" customWidth="1"/>
    <col min="5641" max="5641" width="11.140625" style="141" customWidth="1"/>
    <col min="5642" max="5642" width="10.85546875" style="141" customWidth="1"/>
    <col min="5643" max="5643" width="15.5703125" style="141" customWidth="1"/>
    <col min="5644" max="5644" width="11.85546875" style="141" customWidth="1"/>
    <col min="5645" max="5657" width="9.140625" style="141"/>
    <col min="5658" max="5658" width="0" style="141" hidden="1" customWidth="1"/>
    <col min="5659" max="5661" width="9.140625" style="141"/>
    <col min="5662" max="5662" width="0" style="141" hidden="1" customWidth="1"/>
    <col min="5663" max="5668" width="9.140625" style="141"/>
    <col min="5669" max="5669" width="9" style="141" customWidth="1"/>
    <col min="5670" max="5671" width="9.140625" style="141"/>
    <col min="5672" max="5672" width="0" style="141" hidden="1" customWidth="1"/>
    <col min="5673" max="5680" width="9.140625" style="141"/>
    <col min="5681" max="5681" width="0" style="141" hidden="1" customWidth="1"/>
    <col min="5682" max="5682" width="9.140625" style="141"/>
    <col min="5683" max="5683" width="0" style="141" hidden="1" customWidth="1"/>
    <col min="5684" max="5755" width="9.140625" style="141"/>
    <col min="5756" max="5756" width="0" style="141" hidden="1" customWidth="1"/>
    <col min="5757" max="5777" width="9.140625" style="141"/>
    <col min="5778" max="5778" width="21.42578125" style="141" customWidth="1"/>
    <col min="5779" max="5784" width="9.140625" style="141"/>
    <col min="5785" max="5785" width="22" style="141" customWidth="1"/>
    <col min="5786" max="5791" width="9.140625" style="141"/>
    <col min="5792" max="5792" width="22.5703125" style="141" customWidth="1"/>
    <col min="5793" max="5884" width="9.140625" style="141"/>
    <col min="5885" max="5885" width="0.28515625" style="141" customWidth="1"/>
    <col min="5886" max="5886" width="29.7109375" style="141" customWidth="1"/>
    <col min="5887" max="5887" width="0" style="141" hidden="1" customWidth="1"/>
    <col min="5888" max="5889" width="9.140625" style="141" customWidth="1"/>
    <col min="5890" max="5890" width="11.140625" style="141" customWidth="1"/>
    <col min="5891" max="5891" width="12.7109375" style="141" customWidth="1"/>
    <col min="5892" max="5892" width="11.42578125" style="141" customWidth="1"/>
    <col min="5893" max="5893" width="10.85546875" style="141" customWidth="1"/>
    <col min="5894" max="5894" width="11.42578125" style="141" customWidth="1"/>
    <col min="5895" max="5895" width="9.28515625" style="141" customWidth="1"/>
    <col min="5896" max="5896" width="10.5703125" style="141" customWidth="1"/>
    <col min="5897" max="5897" width="11.140625" style="141" customWidth="1"/>
    <col min="5898" max="5898" width="10.85546875" style="141" customWidth="1"/>
    <col min="5899" max="5899" width="15.5703125" style="141" customWidth="1"/>
    <col min="5900" max="5900" width="11.85546875" style="141" customWidth="1"/>
    <col min="5901" max="5913" width="9.140625" style="141"/>
    <col min="5914" max="5914" width="0" style="141" hidden="1" customWidth="1"/>
    <col min="5915" max="5917" width="9.140625" style="141"/>
    <col min="5918" max="5918" width="0" style="141" hidden="1" customWidth="1"/>
    <col min="5919" max="5924" width="9.140625" style="141"/>
    <col min="5925" max="5925" width="9" style="141" customWidth="1"/>
    <col min="5926" max="5927" width="9.140625" style="141"/>
    <col min="5928" max="5928" width="0" style="141" hidden="1" customWidth="1"/>
    <col min="5929" max="5936" width="9.140625" style="141"/>
    <col min="5937" max="5937" width="0" style="141" hidden="1" customWidth="1"/>
    <col min="5938" max="5938" width="9.140625" style="141"/>
    <col min="5939" max="5939" width="0" style="141" hidden="1" customWidth="1"/>
    <col min="5940" max="6011" width="9.140625" style="141"/>
    <col min="6012" max="6012" width="0" style="141" hidden="1" customWidth="1"/>
    <col min="6013" max="6033" width="9.140625" style="141"/>
    <col min="6034" max="6034" width="21.42578125" style="141" customWidth="1"/>
    <col min="6035" max="6040" width="9.140625" style="141"/>
    <col min="6041" max="6041" width="22" style="141" customWidth="1"/>
    <col min="6042" max="6047" width="9.140625" style="141"/>
    <col min="6048" max="6048" width="22.5703125" style="141" customWidth="1"/>
    <col min="6049" max="6140" width="9.140625" style="141"/>
    <col min="6141" max="6141" width="0.28515625" style="141" customWidth="1"/>
    <col min="6142" max="6142" width="29.7109375" style="141" customWidth="1"/>
    <col min="6143" max="6143" width="0" style="141" hidden="1" customWidth="1"/>
    <col min="6144" max="6145" width="9.140625" style="141" customWidth="1"/>
    <col min="6146" max="6146" width="11.140625" style="141" customWidth="1"/>
    <col min="6147" max="6147" width="12.7109375" style="141" customWidth="1"/>
    <col min="6148" max="6148" width="11.42578125" style="141" customWidth="1"/>
    <col min="6149" max="6149" width="10.85546875" style="141" customWidth="1"/>
    <col min="6150" max="6150" width="11.42578125" style="141" customWidth="1"/>
    <col min="6151" max="6151" width="9.28515625" style="141" customWidth="1"/>
    <col min="6152" max="6152" width="10.5703125" style="141" customWidth="1"/>
    <col min="6153" max="6153" width="11.140625" style="141" customWidth="1"/>
    <col min="6154" max="6154" width="10.85546875" style="141" customWidth="1"/>
    <col min="6155" max="6155" width="15.5703125" style="141" customWidth="1"/>
    <col min="6156" max="6156" width="11.85546875" style="141" customWidth="1"/>
    <col min="6157" max="6169" width="9.140625" style="141"/>
    <col min="6170" max="6170" width="0" style="141" hidden="1" customWidth="1"/>
    <col min="6171" max="6173" width="9.140625" style="141"/>
    <col min="6174" max="6174" width="0" style="141" hidden="1" customWidth="1"/>
    <col min="6175" max="6180" width="9.140625" style="141"/>
    <col min="6181" max="6181" width="9" style="141" customWidth="1"/>
    <col min="6182" max="6183" width="9.140625" style="141"/>
    <col min="6184" max="6184" width="0" style="141" hidden="1" customWidth="1"/>
    <col min="6185" max="6192" width="9.140625" style="141"/>
    <col min="6193" max="6193" width="0" style="141" hidden="1" customWidth="1"/>
    <col min="6194" max="6194" width="9.140625" style="141"/>
    <col min="6195" max="6195" width="0" style="141" hidden="1" customWidth="1"/>
    <col min="6196" max="6267" width="9.140625" style="141"/>
    <col min="6268" max="6268" width="0" style="141" hidden="1" customWidth="1"/>
    <col min="6269" max="6289" width="9.140625" style="141"/>
    <col min="6290" max="6290" width="21.42578125" style="141" customWidth="1"/>
    <col min="6291" max="6296" width="9.140625" style="141"/>
    <col min="6297" max="6297" width="22" style="141" customWidth="1"/>
    <col min="6298" max="6303" width="9.140625" style="141"/>
    <col min="6304" max="6304" width="22.5703125" style="141" customWidth="1"/>
    <col min="6305" max="6396" width="9.140625" style="141"/>
    <col min="6397" max="6397" width="0.28515625" style="141" customWidth="1"/>
    <col min="6398" max="6398" width="29.7109375" style="141" customWidth="1"/>
    <col min="6399" max="6399" width="0" style="141" hidden="1" customWidth="1"/>
    <col min="6400" max="6401" width="9.140625" style="141" customWidth="1"/>
    <col min="6402" max="6402" width="11.140625" style="141" customWidth="1"/>
    <col min="6403" max="6403" width="12.7109375" style="141" customWidth="1"/>
    <col min="6404" max="6404" width="11.42578125" style="141" customWidth="1"/>
    <col min="6405" max="6405" width="10.85546875" style="141" customWidth="1"/>
    <col min="6406" max="6406" width="11.42578125" style="141" customWidth="1"/>
    <col min="6407" max="6407" width="9.28515625" style="141" customWidth="1"/>
    <col min="6408" max="6408" width="10.5703125" style="141" customWidth="1"/>
    <col min="6409" max="6409" width="11.140625" style="141" customWidth="1"/>
    <col min="6410" max="6410" width="10.85546875" style="141" customWidth="1"/>
    <col min="6411" max="6411" width="15.5703125" style="141" customWidth="1"/>
    <col min="6412" max="6412" width="11.85546875" style="141" customWidth="1"/>
    <col min="6413" max="6425" width="9.140625" style="141"/>
    <col min="6426" max="6426" width="0" style="141" hidden="1" customWidth="1"/>
    <col min="6427" max="6429" width="9.140625" style="141"/>
    <col min="6430" max="6430" width="0" style="141" hidden="1" customWidth="1"/>
    <col min="6431" max="6436" width="9.140625" style="141"/>
    <col min="6437" max="6437" width="9" style="141" customWidth="1"/>
    <col min="6438" max="6439" width="9.140625" style="141"/>
    <col min="6440" max="6440" width="0" style="141" hidden="1" customWidth="1"/>
    <col min="6441" max="6448" width="9.140625" style="141"/>
    <col min="6449" max="6449" width="0" style="141" hidden="1" customWidth="1"/>
    <col min="6450" max="6450" width="9.140625" style="141"/>
    <col min="6451" max="6451" width="0" style="141" hidden="1" customWidth="1"/>
    <col min="6452" max="6523" width="9.140625" style="141"/>
    <col min="6524" max="6524" width="0" style="141" hidden="1" customWidth="1"/>
    <col min="6525" max="6545" width="9.140625" style="141"/>
    <col min="6546" max="6546" width="21.42578125" style="141" customWidth="1"/>
    <col min="6547" max="6552" width="9.140625" style="141"/>
    <col min="6553" max="6553" width="22" style="141" customWidth="1"/>
    <col min="6554" max="6559" width="9.140625" style="141"/>
    <col min="6560" max="6560" width="22.5703125" style="141" customWidth="1"/>
    <col min="6561" max="6652" width="9.140625" style="141"/>
    <col min="6653" max="6653" width="0.28515625" style="141" customWidth="1"/>
    <col min="6654" max="6654" width="29.7109375" style="141" customWidth="1"/>
    <col min="6655" max="6655" width="0" style="141" hidden="1" customWidth="1"/>
    <col min="6656" max="6657" width="9.140625" style="141" customWidth="1"/>
    <col min="6658" max="6658" width="11.140625" style="141" customWidth="1"/>
    <col min="6659" max="6659" width="12.7109375" style="141" customWidth="1"/>
    <col min="6660" max="6660" width="11.42578125" style="141" customWidth="1"/>
    <col min="6661" max="6661" width="10.85546875" style="141" customWidth="1"/>
    <col min="6662" max="6662" width="11.42578125" style="141" customWidth="1"/>
    <col min="6663" max="6663" width="9.28515625" style="141" customWidth="1"/>
    <col min="6664" max="6664" width="10.5703125" style="141" customWidth="1"/>
    <col min="6665" max="6665" width="11.140625" style="141" customWidth="1"/>
    <col min="6666" max="6666" width="10.85546875" style="141" customWidth="1"/>
    <col min="6667" max="6667" width="15.5703125" style="141" customWidth="1"/>
    <col min="6668" max="6668" width="11.85546875" style="141" customWidth="1"/>
    <col min="6669" max="6681" width="9.140625" style="141"/>
    <col min="6682" max="6682" width="0" style="141" hidden="1" customWidth="1"/>
    <col min="6683" max="6685" width="9.140625" style="141"/>
    <col min="6686" max="6686" width="0" style="141" hidden="1" customWidth="1"/>
    <col min="6687" max="6692" width="9.140625" style="141"/>
    <col min="6693" max="6693" width="9" style="141" customWidth="1"/>
    <col min="6694" max="6695" width="9.140625" style="141"/>
    <col min="6696" max="6696" width="0" style="141" hidden="1" customWidth="1"/>
    <col min="6697" max="6704" width="9.140625" style="141"/>
    <col min="6705" max="6705" width="0" style="141" hidden="1" customWidth="1"/>
    <col min="6706" max="6706" width="9.140625" style="141"/>
    <col min="6707" max="6707" width="0" style="141" hidden="1" customWidth="1"/>
    <col min="6708" max="6779" width="9.140625" style="141"/>
    <col min="6780" max="6780" width="0" style="141" hidden="1" customWidth="1"/>
    <col min="6781" max="6801" width="9.140625" style="141"/>
    <col min="6802" max="6802" width="21.42578125" style="141" customWidth="1"/>
    <col min="6803" max="6808" width="9.140625" style="141"/>
    <col min="6809" max="6809" width="22" style="141" customWidth="1"/>
    <col min="6810" max="6815" width="9.140625" style="141"/>
    <col min="6816" max="6816" width="22.5703125" style="141" customWidth="1"/>
    <col min="6817" max="6908" width="9.140625" style="141"/>
    <col min="6909" max="6909" width="0.28515625" style="141" customWidth="1"/>
    <col min="6910" max="6910" width="29.7109375" style="141" customWidth="1"/>
    <col min="6911" max="6911" width="0" style="141" hidden="1" customWidth="1"/>
    <col min="6912" max="6913" width="9.140625" style="141" customWidth="1"/>
    <col min="6914" max="6914" width="11.140625" style="141" customWidth="1"/>
    <col min="6915" max="6915" width="12.7109375" style="141" customWidth="1"/>
    <col min="6916" max="6916" width="11.42578125" style="141" customWidth="1"/>
    <col min="6917" max="6917" width="10.85546875" style="141" customWidth="1"/>
    <col min="6918" max="6918" width="11.42578125" style="141" customWidth="1"/>
    <col min="6919" max="6919" width="9.28515625" style="141" customWidth="1"/>
    <col min="6920" max="6920" width="10.5703125" style="141" customWidth="1"/>
    <col min="6921" max="6921" width="11.140625" style="141" customWidth="1"/>
    <col min="6922" max="6922" width="10.85546875" style="141" customWidth="1"/>
    <col min="6923" max="6923" width="15.5703125" style="141" customWidth="1"/>
    <col min="6924" max="6924" width="11.85546875" style="141" customWidth="1"/>
    <col min="6925" max="6937" width="9.140625" style="141"/>
    <col min="6938" max="6938" width="0" style="141" hidden="1" customWidth="1"/>
    <col min="6939" max="6941" width="9.140625" style="141"/>
    <col min="6942" max="6942" width="0" style="141" hidden="1" customWidth="1"/>
    <col min="6943" max="6948" width="9.140625" style="141"/>
    <col min="6949" max="6949" width="9" style="141" customWidth="1"/>
    <col min="6950" max="6951" width="9.140625" style="141"/>
    <col min="6952" max="6952" width="0" style="141" hidden="1" customWidth="1"/>
    <col min="6953" max="6960" width="9.140625" style="141"/>
    <col min="6961" max="6961" width="0" style="141" hidden="1" customWidth="1"/>
    <col min="6962" max="6962" width="9.140625" style="141"/>
    <col min="6963" max="6963" width="0" style="141" hidden="1" customWidth="1"/>
    <col min="6964" max="7035" width="9.140625" style="141"/>
    <col min="7036" max="7036" width="0" style="141" hidden="1" customWidth="1"/>
    <col min="7037" max="7057" width="9.140625" style="141"/>
    <col min="7058" max="7058" width="21.42578125" style="141" customWidth="1"/>
    <col min="7059" max="7064" width="9.140625" style="141"/>
    <col min="7065" max="7065" width="22" style="141" customWidth="1"/>
    <col min="7066" max="7071" width="9.140625" style="141"/>
    <col min="7072" max="7072" width="22.5703125" style="141" customWidth="1"/>
    <col min="7073" max="7164" width="9.140625" style="141"/>
    <col min="7165" max="7165" width="0.28515625" style="141" customWidth="1"/>
    <col min="7166" max="7166" width="29.7109375" style="141" customWidth="1"/>
    <col min="7167" max="7167" width="0" style="141" hidden="1" customWidth="1"/>
    <col min="7168" max="7169" width="9.140625" style="141" customWidth="1"/>
    <col min="7170" max="7170" width="11.140625" style="141" customWidth="1"/>
    <col min="7171" max="7171" width="12.7109375" style="141" customWidth="1"/>
    <col min="7172" max="7172" width="11.42578125" style="141" customWidth="1"/>
    <col min="7173" max="7173" width="10.85546875" style="141" customWidth="1"/>
    <col min="7174" max="7174" width="11.42578125" style="141" customWidth="1"/>
    <col min="7175" max="7175" width="9.28515625" style="141" customWidth="1"/>
    <col min="7176" max="7176" width="10.5703125" style="141" customWidth="1"/>
    <col min="7177" max="7177" width="11.140625" style="141" customWidth="1"/>
    <col min="7178" max="7178" width="10.85546875" style="141" customWidth="1"/>
    <col min="7179" max="7179" width="15.5703125" style="141" customWidth="1"/>
    <col min="7180" max="7180" width="11.85546875" style="141" customWidth="1"/>
    <col min="7181" max="7193" width="9.140625" style="141"/>
    <col min="7194" max="7194" width="0" style="141" hidden="1" customWidth="1"/>
    <col min="7195" max="7197" width="9.140625" style="141"/>
    <col min="7198" max="7198" width="0" style="141" hidden="1" customWidth="1"/>
    <col min="7199" max="7204" width="9.140625" style="141"/>
    <col min="7205" max="7205" width="9" style="141" customWidth="1"/>
    <col min="7206" max="7207" width="9.140625" style="141"/>
    <col min="7208" max="7208" width="0" style="141" hidden="1" customWidth="1"/>
    <col min="7209" max="7216" width="9.140625" style="141"/>
    <col min="7217" max="7217" width="0" style="141" hidden="1" customWidth="1"/>
    <col min="7218" max="7218" width="9.140625" style="141"/>
    <col min="7219" max="7219" width="0" style="141" hidden="1" customWidth="1"/>
    <col min="7220" max="7291" width="9.140625" style="141"/>
    <col min="7292" max="7292" width="0" style="141" hidden="1" customWidth="1"/>
    <col min="7293" max="7313" width="9.140625" style="141"/>
    <col min="7314" max="7314" width="21.42578125" style="141" customWidth="1"/>
    <col min="7315" max="7320" width="9.140625" style="141"/>
    <col min="7321" max="7321" width="22" style="141" customWidth="1"/>
    <col min="7322" max="7327" width="9.140625" style="141"/>
    <col min="7328" max="7328" width="22.5703125" style="141" customWidth="1"/>
    <col min="7329" max="7420" width="9.140625" style="141"/>
    <col min="7421" max="7421" width="0.28515625" style="141" customWidth="1"/>
    <col min="7422" max="7422" width="29.7109375" style="141" customWidth="1"/>
    <col min="7423" max="7423" width="0" style="141" hidden="1" customWidth="1"/>
    <col min="7424" max="7425" width="9.140625" style="141" customWidth="1"/>
    <col min="7426" max="7426" width="11.140625" style="141" customWidth="1"/>
    <col min="7427" max="7427" width="12.7109375" style="141" customWidth="1"/>
    <col min="7428" max="7428" width="11.42578125" style="141" customWidth="1"/>
    <col min="7429" max="7429" width="10.85546875" style="141" customWidth="1"/>
    <col min="7430" max="7430" width="11.42578125" style="141" customWidth="1"/>
    <col min="7431" max="7431" width="9.28515625" style="141" customWidth="1"/>
    <col min="7432" max="7432" width="10.5703125" style="141" customWidth="1"/>
    <col min="7433" max="7433" width="11.140625" style="141" customWidth="1"/>
    <col min="7434" max="7434" width="10.85546875" style="141" customWidth="1"/>
    <col min="7435" max="7435" width="15.5703125" style="141" customWidth="1"/>
    <col min="7436" max="7436" width="11.85546875" style="141" customWidth="1"/>
    <col min="7437" max="7449" width="9.140625" style="141"/>
    <col min="7450" max="7450" width="0" style="141" hidden="1" customWidth="1"/>
    <col min="7451" max="7453" width="9.140625" style="141"/>
    <col min="7454" max="7454" width="0" style="141" hidden="1" customWidth="1"/>
    <col min="7455" max="7460" width="9.140625" style="141"/>
    <col min="7461" max="7461" width="9" style="141" customWidth="1"/>
    <col min="7462" max="7463" width="9.140625" style="141"/>
    <col min="7464" max="7464" width="0" style="141" hidden="1" customWidth="1"/>
    <col min="7465" max="7472" width="9.140625" style="141"/>
    <col min="7473" max="7473" width="0" style="141" hidden="1" customWidth="1"/>
    <col min="7474" max="7474" width="9.140625" style="141"/>
    <col min="7475" max="7475" width="0" style="141" hidden="1" customWidth="1"/>
    <col min="7476" max="7547" width="9.140625" style="141"/>
    <col min="7548" max="7548" width="0" style="141" hidden="1" customWidth="1"/>
    <col min="7549" max="7569" width="9.140625" style="141"/>
    <col min="7570" max="7570" width="21.42578125" style="141" customWidth="1"/>
    <col min="7571" max="7576" width="9.140625" style="141"/>
    <col min="7577" max="7577" width="22" style="141" customWidth="1"/>
    <col min="7578" max="7583" width="9.140625" style="141"/>
    <col min="7584" max="7584" width="22.5703125" style="141" customWidth="1"/>
    <col min="7585" max="7676" width="9.140625" style="141"/>
    <col min="7677" max="7677" width="0.28515625" style="141" customWidth="1"/>
    <col min="7678" max="7678" width="29.7109375" style="141" customWidth="1"/>
    <col min="7679" max="7679" width="0" style="141" hidden="1" customWidth="1"/>
    <col min="7680" max="7681" width="9.140625" style="141" customWidth="1"/>
    <col min="7682" max="7682" width="11.140625" style="141" customWidth="1"/>
    <col min="7683" max="7683" width="12.7109375" style="141" customWidth="1"/>
    <col min="7684" max="7684" width="11.42578125" style="141" customWidth="1"/>
    <col min="7685" max="7685" width="10.85546875" style="141" customWidth="1"/>
    <col min="7686" max="7686" width="11.42578125" style="141" customWidth="1"/>
    <col min="7687" max="7687" width="9.28515625" style="141" customWidth="1"/>
    <col min="7688" max="7688" width="10.5703125" style="141" customWidth="1"/>
    <col min="7689" max="7689" width="11.140625" style="141" customWidth="1"/>
    <col min="7690" max="7690" width="10.85546875" style="141" customWidth="1"/>
    <col min="7691" max="7691" width="15.5703125" style="141" customWidth="1"/>
    <col min="7692" max="7692" width="11.85546875" style="141" customWidth="1"/>
    <col min="7693" max="7705" width="9.140625" style="141"/>
    <col min="7706" max="7706" width="0" style="141" hidden="1" customWidth="1"/>
    <col min="7707" max="7709" width="9.140625" style="141"/>
    <col min="7710" max="7710" width="0" style="141" hidden="1" customWidth="1"/>
    <col min="7711" max="7716" width="9.140625" style="141"/>
    <col min="7717" max="7717" width="9" style="141" customWidth="1"/>
    <col min="7718" max="7719" width="9.140625" style="141"/>
    <col min="7720" max="7720" width="0" style="141" hidden="1" customWidth="1"/>
    <col min="7721" max="7728" width="9.140625" style="141"/>
    <col min="7729" max="7729" width="0" style="141" hidden="1" customWidth="1"/>
    <col min="7730" max="7730" width="9.140625" style="141"/>
    <col min="7731" max="7731" width="0" style="141" hidden="1" customWidth="1"/>
    <col min="7732" max="7803" width="9.140625" style="141"/>
    <col min="7804" max="7804" width="0" style="141" hidden="1" customWidth="1"/>
    <col min="7805" max="7825" width="9.140625" style="141"/>
    <col min="7826" max="7826" width="21.42578125" style="141" customWidth="1"/>
    <col min="7827" max="7832" width="9.140625" style="141"/>
    <col min="7833" max="7833" width="22" style="141" customWidth="1"/>
    <col min="7834" max="7839" width="9.140625" style="141"/>
    <col min="7840" max="7840" width="22.5703125" style="141" customWidth="1"/>
    <col min="7841" max="7932" width="9.140625" style="141"/>
    <col min="7933" max="7933" width="0.28515625" style="141" customWidth="1"/>
    <col min="7934" max="7934" width="29.7109375" style="141" customWidth="1"/>
    <col min="7935" max="7935" width="0" style="141" hidden="1" customWidth="1"/>
    <col min="7936" max="7937" width="9.140625" style="141" customWidth="1"/>
    <col min="7938" max="7938" width="11.140625" style="141" customWidth="1"/>
    <col min="7939" max="7939" width="12.7109375" style="141" customWidth="1"/>
    <col min="7940" max="7940" width="11.42578125" style="141" customWidth="1"/>
    <col min="7941" max="7941" width="10.85546875" style="141" customWidth="1"/>
    <col min="7942" max="7942" width="11.42578125" style="141" customWidth="1"/>
    <col min="7943" max="7943" width="9.28515625" style="141" customWidth="1"/>
    <col min="7944" max="7944" width="10.5703125" style="141" customWidth="1"/>
    <col min="7945" max="7945" width="11.140625" style="141" customWidth="1"/>
    <col min="7946" max="7946" width="10.85546875" style="141" customWidth="1"/>
    <col min="7947" max="7947" width="15.5703125" style="141" customWidth="1"/>
    <col min="7948" max="7948" width="11.85546875" style="141" customWidth="1"/>
    <col min="7949" max="7961" width="9.140625" style="141"/>
    <col min="7962" max="7962" width="0" style="141" hidden="1" customWidth="1"/>
    <col min="7963" max="7965" width="9.140625" style="141"/>
    <col min="7966" max="7966" width="0" style="141" hidden="1" customWidth="1"/>
    <col min="7967" max="7972" width="9.140625" style="141"/>
    <col min="7973" max="7973" width="9" style="141" customWidth="1"/>
    <col min="7974" max="7975" width="9.140625" style="141"/>
    <col min="7976" max="7976" width="0" style="141" hidden="1" customWidth="1"/>
    <col min="7977" max="7984" width="9.140625" style="141"/>
    <col min="7985" max="7985" width="0" style="141" hidden="1" customWidth="1"/>
    <col min="7986" max="7986" width="9.140625" style="141"/>
    <col min="7987" max="7987" width="0" style="141" hidden="1" customWidth="1"/>
    <col min="7988" max="8059" width="9.140625" style="141"/>
    <col min="8060" max="8060" width="0" style="141" hidden="1" customWidth="1"/>
    <col min="8061" max="8081" width="9.140625" style="141"/>
    <col min="8082" max="8082" width="21.42578125" style="141" customWidth="1"/>
    <col min="8083" max="8088" width="9.140625" style="141"/>
    <col min="8089" max="8089" width="22" style="141" customWidth="1"/>
    <col min="8090" max="8095" width="9.140625" style="141"/>
    <col min="8096" max="8096" width="22.5703125" style="141" customWidth="1"/>
    <col min="8097" max="8188" width="9.140625" style="141"/>
    <col min="8189" max="8189" width="0.28515625" style="141" customWidth="1"/>
    <col min="8190" max="8190" width="29.7109375" style="141" customWidth="1"/>
    <col min="8191" max="8191" width="0" style="141" hidden="1" customWidth="1"/>
    <col min="8192" max="8193" width="9.140625" style="141" customWidth="1"/>
    <col min="8194" max="8194" width="11.140625" style="141" customWidth="1"/>
    <col min="8195" max="8195" width="12.7109375" style="141" customWidth="1"/>
    <col min="8196" max="8196" width="11.42578125" style="141" customWidth="1"/>
    <col min="8197" max="8197" width="10.85546875" style="141" customWidth="1"/>
    <col min="8198" max="8198" width="11.42578125" style="141" customWidth="1"/>
    <col min="8199" max="8199" width="9.28515625" style="141" customWidth="1"/>
    <col min="8200" max="8200" width="10.5703125" style="141" customWidth="1"/>
    <col min="8201" max="8201" width="11.140625" style="141" customWidth="1"/>
    <col min="8202" max="8202" width="10.85546875" style="141" customWidth="1"/>
    <col min="8203" max="8203" width="15.5703125" style="141" customWidth="1"/>
    <col min="8204" max="8204" width="11.85546875" style="141" customWidth="1"/>
    <col min="8205" max="8217" width="9.140625" style="141"/>
    <col min="8218" max="8218" width="0" style="141" hidden="1" customWidth="1"/>
    <col min="8219" max="8221" width="9.140625" style="141"/>
    <col min="8222" max="8222" width="0" style="141" hidden="1" customWidth="1"/>
    <col min="8223" max="8228" width="9.140625" style="141"/>
    <col min="8229" max="8229" width="9" style="141" customWidth="1"/>
    <col min="8230" max="8231" width="9.140625" style="141"/>
    <col min="8232" max="8232" width="0" style="141" hidden="1" customWidth="1"/>
    <col min="8233" max="8240" width="9.140625" style="141"/>
    <col min="8241" max="8241" width="0" style="141" hidden="1" customWidth="1"/>
    <col min="8242" max="8242" width="9.140625" style="141"/>
    <col min="8243" max="8243" width="0" style="141" hidden="1" customWidth="1"/>
    <col min="8244" max="8315" width="9.140625" style="141"/>
    <col min="8316" max="8316" width="0" style="141" hidden="1" customWidth="1"/>
    <col min="8317" max="8337" width="9.140625" style="141"/>
    <col min="8338" max="8338" width="21.42578125" style="141" customWidth="1"/>
    <col min="8339" max="8344" width="9.140625" style="141"/>
    <col min="8345" max="8345" width="22" style="141" customWidth="1"/>
    <col min="8346" max="8351" width="9.140625" style="141"/>
    <col min="8352" max="8352" width="22.5703125" style="141" customWidth="1"/>
    <col min="8353" max="8444" width="9.140625" style="141"/>
    <col min="8445" max="8445" width="0.28515625" style="141" customWidth="1"/>
    <col min="8446" max="8446" width="29.7109375" style="141" customWidth="1"/>
    <col min="8447" max="8447" width="0" style="141" hidden="1" customWidth="1"/>
    <col min="8448" max="8449" width="9.140625" style="141" customWidth="1"/>
    <col min="8450" max="8450" width="11.140625" style="141" customWidth="1"/>
    <col min="8451" max="8451" width="12.7109375" style="141" customWidth="1"/>
    <col min="8452" max="8452" width="11.42578125" style="141" customWidth="1"/>
    <col min="8453" max="8453" width="10.85546875" style="141" customWidth="1"/>
    <col min="8454" max="8454" width="11.42578125" style="141" customWidth="1"/>
    <col min="8455" max="8455" width="9.28515625" style="141" customWidth="1"/>
    <col min="8456" max="8456" width="10.5703125" style="141" customWidth="1"/>
    <col min="8457" max="8457" width="11.140625" style="141" customWidth="1"/>
    <col min="8458" max="8458" width="10.85546875" style="141" customWidth="1"/>
    <col min="8459" max="8459" width="15.5703125" style="141" customWidth="1"/>
    <col min="8460" max="8460" width="11.85546875" style="141" customWidth="1"/>
    <col min="8461" max="8473" width="9.140625" style="141"/>
    <col min="8474" max="8474" width="0" style="141" hidden="1" customWidth="1"/>
    <col min="8475" max="8477" width="9.140625" style="141"/>
    <col min="8478" max="8478" width="0" style="141" hidden="1" customWidth="1"/>
    <col min="8479" max="8484" width="9.140625" style="141"/>
    <col min="8485" max="8485" width="9" style="141" customWidth="1"/>
    <col min="8486" max="8487" width="9.140625" style="141"/>
    <col min="8488" max="8488" width="0" style="141" hidden="1" customWidth="1"/>
    <col min="8489" max="8496" width="9.140625" style="141"/>
    <col min="8497" max="8497" width="0" style="141" hidden="1" customWidth="1"/>
    <col min="8498" max="8498" width="9.140625" style="141"/>
    <col min="8499" max="8499" width="0" style="141" hidden="1" customWidth="1"/>
    <col min="8500" max="8571" width="9.140625" style="141"/>
    <col min="8572" max="8572" width="0" style="141" hidden="1" customWidth="1"/>
    <col min="8573" max="8593" width="9.140625" style="141"/>
    <col min="8594" max="8594" width="21.42578125" style="141" customWidth="1"/>
    <col min="8595" max="8600" width="9.140625" style="141"/>
    <col min="8601" max="8601" width="22" style="141" customWidth="1"/>
    <col min="8602" max="8607" width="9.140625" style="141"/>
    <col min="8608" max="8608" width="22.5703125" style="141" customWidth="1"/>
    <col min="8609" max="8700" width="9.140625" style="141"/>
    <col min="8701" max="8701" width="0.28515625" style="141" customWidth="1"/>
    <col min="8702" max="8702" width="29.7109375" style="141" customWidth="1"/>
    <col min="8703" max="8703" width="0" style="141" hidden="1" customWidth="1"/>
    <col min="8704" max="8705" width="9.140625" style="141" customWidth="1"/>
    <col min="8706" max="8706" width="11.140625" style="141" customWidth="1"/>
    <col min="8707" max="8707" width="12.7109375" style="141" customWidth="1"/>
    <col min="8708" max="8708" width="11.42578125" style="141" customWidth="1"/>
    <col min="8709" max="8709" width="10.85546875" style="141" customWidth="1"/>
    <col min="8710" max="8710" width="11.42578125" style="141" customWidth="1"/>
    <col min="8711" max="8711" width="9.28515625" style="141" customWidth="1"/>
    <col min="8712" max="8712" width="10.5703125" style="141" customWidth="1"/>
    <col min="8713" max="8713" width="11.140625" style="141" customWidth="1"/>
    <col min="8714" max="8714" width="10.85546875" style="141" customWidth="1"/>
    <col min="8715" max="8715" width="15.5703125" style="141" customWidth="1"/>
    <col min="8716" max="8716" width="11.85546875" style="141" customWidth="1"/>
    <col min="8717" max="8729" width="9.140625" style="141"/>
    <col min="8730" max="8730" width="0" style="141" hidden="1" customWidth="1"/>
    <col min="8731" max="8733" width="9.140625" style="141"/>
    <col min="8734" max="8734" width="0" style="141" hidden="1" customWidth="1"/>
    <col min="8735" max="8740" width="9.140625" style="141"/>
    <col min="8741" max="8741" width="9" style="141" customWidth="1"/>
    <col min="8742" max="8743" width="9.140625" style="141"/>
    <col min="8744" max="8744" width="0" style="141" hidden="1" customWidth="1"/>
    <col min="8745" max="8752" width="9.140625" style="141"/>
    <col min="8753" max="8753" width="0" style="141" hidden="1" customWidth="1"/>
    <col min="8754" max="8754" width="9.140625" style="141"/>
    <col min="8755" max="8755" width="0" style="141" hidden="1" customWidth="1"/>
    <col min="8756" max="8827" width="9.140625" style="141"/>
    <col min="8828" max="8828" width="0" style="141" hidden="1" customWidth="1"/>
    <col min="8829" max="8849" width="9.140625" style="141"/>
    <col min="8850" max="8850" width="21.42578125" style="141" customWidth="1"/>
    <col min="8851" max="8856" width="9.140625" style="141"/>
    <col min="8857" max="8857" width="22" style="141" customWidth="1"/>
    <col min="8858" max="8863" width="9.140625" style="141"/>
    <col min="8864" max="8864" width="22.5703125" style="141" customWidth="1"/>
    <col min="8865" max="8956" width="9.140625" style="141"/>
    <col min="8957" max="8957" width="0.28515625" style="141" customWidth="1"/>
    <col min="8958" max="8958" width="29.7109375" style="141" customWidth="1"/>
    <col min="8959" max="8959" width="0" style="141" hidden="1" customWidth="1"/>
    <col min="8960" max="8961" width="9.140625" style="141" customWidth="1"/>
    <col min="8962" max="8962" width="11.140625" style="141" customWidth="1"/>
    <col min="8963" max="8963" width="12.7109375" style="141" customWidth="1"/>
    <col min="8964" max="8964" width="11.42578125" style="141" customWidth="1"/>
    <col min="8965" max="8965" width="10.85546875" style="141" customWidth="1"/>
    <col min="8966" max="8966" width="11.42578125" style="141" customWidth="1"/>
    <col min="8967" max="8967" width="9.28515625" style="141" customWidth="1"/>
    <col min="8968" max="8968" width="10.5703125" style="141" customWidth="1"/>
    <col min="8969" max="8969" width="11.140625" style="141" customWidth="1"/>
    <col min="8970" max="8970" width="10.85546875" style="141" customWidth="1"/>
    <col min="8971" max="8971" width="15.5703125" style="141" customWidth="1"/>
    <col min="8972" max="8972" width="11.85546875" style="141" customWidth="1"/>
    <col min="8973" max="8985" width="9.140625" style="141"/>
    <col min="8986" max="8986" width="0" style="141" hidden="1" customWidth="1"/>
    <col min="8987" max="8989" width="9.140625" style="141"/>
    <col min="8990" max="8990" width="0" style="141" hidden="1" customWidth="1"/>
    <col min="8991" max="8996" width="9.140625" style="141"/>
    <col min="8997" max="8997" width="9" style="141" customWidth="1"/>
    <col min="8998" max="8999" width="9.140625" style="141"/>
    <col min="9000" max="9000" width="0" style="141" hidden="1" customWidth="1"/>
    <col min="9001" max="9008" width="9.140625" style="141"/>
    <col min="9009" max="9009" width="0" style="141" hidden="1" customWidth="1"/>
    <col min="9010" max="9010" width="9.140625" style="141"/>
    <col min="9011" max="9011" width="0" style="141" hidden="1" customWidth="1"/>
    <col min="9012" max="9083" width="9.140625" style="141"/>
    <col min="9084" max="9084" width="0" style="141" hidden="1" customWidth="1"/>
    <col min="9085" max="9105" width="9.140625" style="141"/>
    <col min="9106" max="9106" width="21.42578125" style="141" customWidth="1"/>
    <col min="9107" max="9112" width="9.140625" style="141"/>
    <col min="9113" max="9113" width="22" style="141" customWidth="1"/>
    <col min="9114" max="9119" width="9.140625" style="141"/>
    <col min="9120" max="9120" width="22.5703125" style="141" customWidth="1"/>
    <col min="9121" max="9212" width="9.140625" style="141"/>
    <col min="9213" max="9213" width="0.28515625" style="141" customWidth="1"/>
    <col min="9214" max="9214" width="29.7109375" style="141" customWidth="1"/>
    <col min="9215" max="9215" width="0" style="141" hidden="1" customWidth="1"/>
    <col min="9216" max="9217" width="9.140625" style="141" customWidth="1"/>
    <col min="9218" max="9218" width="11.140625" style="141" customWidth="1"/>
    <col min="9219" max="9219" width="12.7109375" style="141" customWidth="1"/>
    <col min="9220" max="9220" width="11.42578125" style="141" customWidth="1"/>
    <col min="9221" max="9221" width="10.85546875" style="141" customWidth="1"/>
    <col min="9222" max="9222" width="11.42578125" style="141" customWidth="1"/>
    <col min="9223" max="9223" width="9.28515625" style="141" customWidth="1"/>
    <col min="9224" max="9224" width="10.5703125" style="141" customWidth="1"/>
    <col min="9225" max="9225" width="11.140625" style="141" customWidth="1"/>
    <col min="9226" max="9226" width="10.85546875" style="141" customWidth="1"/>
    <col min="9227" max="9227" width="15.5703125" style="141" customWidth="1"/>
    <col min="9228" max="9228" width="11.85546875" style="141" customWidth="1"/>
    <col min="9229" max="9241" width="9.140625" style="141"/>
    <col min="9242" max="9242" width="0" style="141" hidden="1" customWidth="1"/>
    <col min="9243" max="9245" width="9.140625" style="141"/>
    <col min="9246" max="9246" width="0" style="141" hidden="1" customWidth="1"/>
    <col min="9247" max="9252" width="9.140625" style="141"/>
    <col min="9253" max="9253" width="9" style="141" customWidth="1"/>
    <col min="9254" max="9255" width="9.140625" style="141"/>
    <col min="9256" max="9256" width="0" style="141" hidden="1" customWidth="1"/>
    <col min="9257" max="9264" width="9.140625" style="141"/>
    <col min="9265" max="9265" width="0" style="141" hidden="1" customWidth="1"/>
    <col min="9266" max="9266" width="9.140625" style="141"/>
    <col min="9267" max="9267" width="0" style="141" hidden="1" customWidth="1"/>
    <col min="9268" max="9339" width="9.140625" style="141"/>
    <col min="9340" max="9340" width="0" style="141" hidden="1" customWidth="1"/>
    <col min="9341" max="9361" width="9.140625" style="141"/>
    <col min="9362" max="9362" width="21.42578125" style="141" customWidth="1"/>
    <col min="9363" max="9368" width="9.140625" style="141"/>
    <col min="9369" max="9369" width="22" style="141" customWidth="1"/>
    <col min="9370" max="9375" width="9.140625" style="141"/>
    <col min="9376" max="9376" width="22.5703125" style="141" customWidth="1"/>
    <col min="9377" max="9468" width="9.140625" style="141"/>
    <col min="9469" max="9469" width="0.28515625" style="141" customWidth="1"/>
    <col min="9470" max="9470" width="29.7109375" style="141" customWidth="1"/>
    <col min="9471" max="9471" width="0" style="141" hidden="1" customWidth="1"/>
    <col min="9472" max="9473" width="9.140625" style="141" customWidth="1"/>
    <col min="9474" max="9474" width="11.140625" style="141" customWidth="1"/>
    <col min="9475" max="9475" width="12.7109375" style="141" customWidth="1"/>
    <col min="9476" max="9476" width="11.42578125" style="141" customWidth="1"/>
    <col min="9477" max="9477" width="10.85546875" style="141" customWidth="1"/>
    <col min="9478" max="9478" width="11.42578125" style="141" customWidth="1"/>
    <col min="9479" max="9479" width="9.28515625" style="141" customWidth="1"/>
    <col min="9480" max="9480" width="10.5703125" style="141" customWidth="1"/>
    <col min="9481" max="9481" width="11.140625" style="141" customWidth="1"/>
    <col min="9482" max="9482" width="10.85546875" style="141" customWidth="1"/>
    <col min="9483" max="9483" width="15.5703125" style="141" customWidth="1"/>
    <col min="9484" max="9484" width="11.85546875" style="141" customWidth="1"/>
    <col min="9485" max="9497" width="9.140625" style="141"/>
    <col min="9498" max="9498" width="0" style="141" hidden="1" customWidth="1"/>
    <col min="9499" max="9501" width="9.140625" style="141"/>
    <col min="9502" max="9502" width="0" style="141" hidden="1" customWidth="1"/>
    <col min="9503" max="9508" width="9.140625" style="141"/>
    <col min="9509" max="9509" width="9" style="141" customWidth="1"/>
    <col min="9510" max="9511" width="9.140625" style="141"/>
    <col min="9512" max="9512" width="0" style="141" hidden="1" customWidth="1"/>
    <col min="9513" max="9520" width="9.140625" style="141"/>
    <col min="9521" max="9521" width="0" style="141" hidden="1" customWidth="1"/>
    <col min="9522" max="9522" width="9.140625" style="141"/>
    <col min="9523" max="9523" width="0" style="141" hidden="1" customWidth="1"/>
    <col min="9524" max="9595" width="9.140625" style="141"/>
    <col min="9596" max="9596" width="0" style="141" hidden="1" customWidth="1"/>
    <col min="9597" max="9617" width="9.140625" style="141"/>
    <col min="9618" max="9618" width="21.42578125" style="141" customWidth="1"/>
    <col min="9619" max="9624" width="9.140625" style="141"/>
    <col min="9625" max="9625" width="22" style="141" customWidth="1"/>
    <col min="9626" max="9631" width="9.140625" style="141"/>
    <col min="9632" max="9632" width="22.5703125" style="141" customWidth="1"/>
    <col min="9633" max="9724" width="9.140625" style="141"/>
    <col min="9725" max="9725" width="0.28515625" style="141" customWidth="1"/>
    <col min="9726" max="9726" width="29.7109375" style="141" customWidth="1"/>
    <col min="9727" max="9727" width="0" style="141" hidden="1" customWidth="1"/>
    <col min="9728" max="9729" width="9.140625" style="141" customWidth="1"/>
    <col min="9730" max="9730" width="11.140625" style="141" customWidth="1"/>
    <col min="9731" max="9731" width="12.7109375" style="141" customWidth="1"/>
    <col min="9732" max="9732" width="11.42578125" style="141" customWidth="1"/>
    <col min="9733" max="9733" width="10.85546875" style="141" customWidth="1"/>
    <col min="9734" max="9734" width="11.42578125" style="141" customWidth="1"/>
    <col min="9735" max="9735" width="9.28515625" style="141" customWidth="1"/>
    <col min="9736" max="9736" width="10.5703125" style="141" customWidth="1"/>
    <col min="9737" max="9737" width="11.140625" style="141" customWidth="1"/>
    <col min="9738" max="9738" width="10.85546875" style="141" customWidth="1"/>
    <col min="9739" max="9739" width="15.5703125" style="141" customWidth="1"/>
    <col min="9740" max="9740" width="11.85546875" style="141" customWidth="1"/>
    <col min="9741" max="9753" width="9.140625" style="141"/>
    <col min="9754" max="9754" width="0" style="141" hidden="1" customWidth="1"/>
    <col min="9755" max="9757" width="9.140625" style="141"/>
    <col min="9758" max="9758" width="0" style="141" hidden="1" customWidth="1"/>
    <col min="9759" max="9764" width="9.140625" style="141"/>
    <col min="9765" max="9765" width="9" style="141" customWidth="1"/>
    <col min="9766" max="9767" width="9.140625" style="141"/>
    <col min="9768" max="9768" width="0" style="141" hidden="1" customWidth="1"/>
    <col min="9769" max="9776" width="9.140625" style="141"/>
    <col min="9777" max="9777" width="0" style="141" hidden="1" customWidth="1"/>
    <col min="9778" max="9778" width="9.140625" style="141"/>
    <col min="9779" max="9779" width="0" style="141" hidden="1" customWidth="1"/>
    <col min="9780" max="9851" width="9.140625" style="141"/>
    <col min="9852" max="9852" width="0" style="141" hidden="1" customWidth="1"/>
    <col min="9853" max="9873" width="9.140625" style="141"/>
    <col min="9874" max="9874" width="21.42578125" style="141" customWidth="1"/>
    <col min="9875" max="9880" width="9.140625" style="141"/>
    <col min="9881" max="9881" width="22" style="141" customWidth="1"/>
    <col min="9882" max="9887" width="9.140625" style="141"/>
    <col min="9888" max="9888" width="22.5703125" style="141" customWidth="1"/>
    <col min="9889" max="9980" width="9.140625" style="141"/>
    <col min="9981" max="9981" width="0.28515625" style="141" customWidth="1"/>
    <col min="9982" max="9982" width="29.7109375" style="141" customWidth="1"/>
    <col min="9983" max="9983" width="0" style="141" hidden="1" customWidth="1"/>
    <col min="9984" max="9985" width="9.140625" style="141" customWidth="1"/>
    <col min="9986" max="9986" width="11.140625" style="141" customWidth="1"/>
    <col min="9987" max="9987" width="12.7109375" style="141" customWidth="1"/>
    <col min="9988" max="9988" width="11.42578125" style="141" customWidth="1"/>
    <col min="9989" max="9989" width="10.85546875" style="141" customWidth="1"/>
    <col min="9990" max="9990" width="11.42578125" style="141" customWidth="1"/>
    <col min="9991" max="9991" width="9.28515625" style="141" customWidth="1"/>
    <col min="9992" max="9992" width="10.5703125" style="141" customWidth="1"/>
    <col min="9993" max="9993" width="11.140625" style="141" customWidth="1"/>
    <col min="9994" max="9994" width="10.85546875" style="141" customWidth="1"/>
    <col min="9995" max="9995" width="15.5703125" style="141" customWidth="1"/>
    <col min="9996" max="9996" width="11.85546875" style="141" customWidth="1"/>
    <col min="9997" max="10009" width="9.140625" style="141"/>
    <col min="10010" max="10010" width="0" style="141" hidden="1" customWidth="1"/>
    <col min="10011" max="10013" width="9.140625" style="141"/>
    <col min="10014" max="10014" width="0" style="141" hidden="1" customWidth="1"/>
    <col min="10015" max="10020" width="9.140625" style="141"/>
    <col min="10021" max="10021" width="9" style="141" customWidth="1"/>
    <col min="10022" max="10023" width="9.140625" style="141"/>
    <col min="10024" max="10024" width="0" style="141" hidden="1" customWidth="1"/>
    <col min="10025" max="10032" width="9.140625" style="141"/>
    <col min="10033" max="10033" width="0" style="141" hidden="1" customWidth="1"/>
    <col min="10034" max="10034" width="9.140625" style="141"/>
    <col min="10035" max="10035" width="0" style="141" hidden="1" customWidth="1"/>
    <col min="10036" max="10107" width="9.140625" style="141"/>
    <col min="10108" max="10108" width="0" style="141" hidden="1" customWidth="1"/>
    <col min="10109" max="10129" width="9.140625" style="141"/>
    <col min="10130" max="10130" width="21.42578125" style="141" customWidth="1"/>
    <col min="10131" max="10136" width="9.140625" style="141"/>
    <col min="10137" max="10137" width="22" style="141" customWidth="1"/>
    <col min="10138" max="10143" width="9.140625" style="141"/>
    <col min="10144" max="10144" width="22.5703125" style="141" customWidth="1"/>
    <col min="10145" max="10236" width="9.140625" style="141"/>
    <col min="10237" max="10237" width="0.28515625" style="141" customWidth="1"/>
    <col min="10238" max="10238" width="29.7109375" style="141" customWidth="1"/>
    <col min="10239" max="10239" width="0" style="141" hidden="1" customWidth="1"/>
    <col min="10240" max="10241" width="9.140625" style="141" customWidth="1"/>
    <col min="10242" max="10242" width="11.140625" style="141" customWidth="1"/>
    <col min="10243" max="10243" width="12.7109375" style="141" customWidth="1"/>
    <col min="10244" max="10244" width="11.42578125" style="141" customWidth="1"/>
    <col min="10245" max="10245" width="10.85546875" style="141" customWidth="1"/>
    <col min="10246" max="10246" width="11.42578125" style="141" customWidth="1"/>
    <col min="10247" max="10247" width="9.28515625" style="141" customWidth="1"/>
    <col min="10248" max="10248" width="10.5703125" style="141" customWidth="1"/>
    <col min="10249" max="10249" width="11.140625" style="141" customWidth="1"/>
    <col min="10250" max="10250" width="10.85546875" style="141" customWidth="1"/>
    <col min="10251" max="10251" width="15.5703125" style="141" customWidth="1"/>
    <col min="10252" max="10252" width="11.85546875" style="141" customWidth="1"/>
    <col min="10253" max="10265" width="9.140625" style="141"/>
    <col min="10266" max="10266" width="0" style="141" hidden="1" customWidth="1"/>
    <col min="10267" max="10269" width="9.140625" style="141"/>
    <col min="10270" max="10270" width="0" style="141" hidden="1" customWidth="1"/>
    <col min="10271" max="10276" width="9.140625" style="141"/>
    <col min="10277" max="10277" width="9" style="141" customWidth="1"/>
    <col min="10278" max="10279" width="9.140625" style="141"/>
    <col min="10280" max="10280" width="0" style="141" hidden="1" customWidth="1"/>
    <col min="10281" max="10288" width="9.140625" style="141"/>
    <col min="10289" max="10289" width="0" style="141" hidden="1" customWidth="1"/>
    <col min="10290" max="10290" width="9.140625" style="141"/>
    <col min="10291" max="10291" width="0" style="141" hidden="1" customWidth="1"/>
    <col min="10292" max="10363" width="9.140625" style="141"/>
    <col min="10364" max="10364" width="0" style="141" hidden="1" customWidth="1"/>
    <col min="10365" max="10385" width="9.140625" style="141"/>
    <col min="10386" max="10386" width="21.42578125" style="141" customWidth="1"/>
    <col min="10387" max="10392" width="9.140625" style="141"/>
    <col min="10393" max="10393" width="22" style="141" customWidth="1"/>
    <col min="10394" max="10399" width="9.140625" style="141"/>
    <col min="10400" max="10400" width="22.5703125" style="141" customWidth="1"/>
    <col min="10401" max="10492" width="9.140625" style="141"/>
    <col min="10493" max="10493" width="0.28515625" style="141" customWidth="1"/>
    <col min="10494" max="10494" width="29.7109375" style="141" customWidth="1"/>
    <col min="10495" max="10495" width="0" style="141" hidden="1" customWidth="1"/>
    <col min="10496" max="10497" width="9.140625" style="141" customWidth="1"/>
    <col min="10498" max="10498" width="11.140625" style="141" customWidth="1"/>
    <col min="10499" max="10499" width="12.7109375" style="141" customWidth="1"/>
    <col min="10500" max="10500" width="11.42578125" style="141" customWidth="1"/>
    <col min="10501" max="10501" width="10.85546875" style="141" customWidth="1"/>
    <col min="10502" max="10502" width="11.42578125" style="141" customWidth="1"/>
    <col min="10503" max="10503" width="9.28515625" style="141" customWidth="1"/>
    <col min="10504" max="10504" width="10.5703125" style="141" customWidth="1"/>
    <col min="10505" max="10505" width="11.140625" style="141" customWidth="1"/>
    <col min="10506" max="10506" width="10.85546875" style="141" customWidth="1"/>
    <col min="10507" max="10507" width="15.5703125" style="141" customWidth="1"/>
    <col min="10508" max="10508" width="11.85546875" style="141" customWidth="1"/>
    <col min="10509" max="10521" width="9.140625" style="141"/>
    <col min="10522" max="10522" width="0" style="141" hidden="1" customWidth="1"/>
    <col min="10523" max="10525" width="9.140625" style="141"/>
    <col min="10526" max="10526" width="0" style="141" hidden="1" customWidth="1"/>
    <col min="10527" max="10532" width="9.140625" style="141"/>
    <col min="10533" max="10533" width="9" style="141" customWidth="1"/>
    <col min="10534" max="10535" width="9.140625" style="141"/>
    <col min="10536" max="10536" width="0" style="141" hidden="1" customWidth="1"/>
    <col min="10537" max="10544" width="9.140625" style="141"/>
    <col min="10545" max="10545" width="0" style="141" hidden="1" customWidth="1"/>
    <col min="10546" max="10546" width="9.140625" style="141"/>
    <col min="10547" max="10547" width="0" style="141" hidden="1" customWidth="1"/>
    <col min="10548" max="10619" width="9.140625" style="141"/>
    <col min="10620" max="10620" width="0" style="141" hidden="1" customWidth="1"/>
    <col min="10621" max="10641" width="9.140625" style="141"/>
    <col min="10642" max="10642" width="21.42578125" style="141" customWidth="1"/>
    <col min="10643" max="10648" width="9.140625" style="141"/>
    <col min="10649" max="10649" width="22" style="141" customWidth="1"/>
    <col min="10650" max="10655" width="9.140625" style="141"/>
    <col min="10656" max="10656" width="22.5703125" style="141" customWidth="1"/>
    <col min="10657" max="10748" width="9.140625" style="141"/>
    <col min="10749" max="10749" width="0.28515625" style="141" customWidth="1"/>
    <col min="10750" max="10750" width="29.7109375" style="141" customWidth="1"/>
    <col min="10751" max="10751" width="0" style="141" hidden="1" customWidth="1"/>
    <col min="10752" max="10753" width="9.140625" style="141" customWidth="1"/>
    <col min="10754" max="10754" width="11.140625" style="141" customWidth="1"/>
    <col min="10755" max="10755" width="12.7109375" style="141" customWidth="1"/>
    <col min="10756" max="10756" width="11.42578125" style="141" customWidth="1"/>
    <col min="10757" max="10757" width="10.85546875" style="141" customWidth="1"/>
    <col min="10758" max="10758" width="11.42578125" style="141" customWidth="1"/>
    <col min="10759" max="10759" width="9.28515625" style="141" customWidth="1"/>
    <col min="10760" max="10760" width="10.5703125" style="141" customWidth="1"/>
    <col min="10761" max="10761" width="11.140625" style="141" customWidth="1"/>
    <col min="10762" max="10762" width="10.85546875" style="141" customWidth="1"/>
    <col min="10763" max="10763" width="15.5703125" style="141" customWidth="1"/>
    <col min="10764" max="10764" width="11.85546875" style="141" customWidth="1"/>
    <col min="10765" max="10777" width="9.140625" style="141"/>
    <col min="10778" max="10778" width="0" style="141" hidden="1" customWidth="1"/>
    <col min="10779" max="10781" width="9.140625" style="141"/>
    <col min="10782" max="10782" width="0" style="141" hidden="1" customWidth="1"/>
    <col min="10783" max="10788" width="9.140625" style="141"/>
    <col min="10789" max="10789" width="9" style="141" customWidth="1"/>
    <col min="10790" max="10791" width="9.140625" style="141"/>
    <col min="10792" max="10792" width="0" style="141" hidden="1" customWidth="1"/>
    <col min="10793" max="10800" width="9.140625" style="141"/>
    <col min="10801" max="10801" width="0" style="141" hidden="1" customWidth="1"/>
    <col min="10802" max="10802" width="9.140625" style="141"/>
    <col min="10803" max="10803" width="0" style="141" hidden="1" customWidth="1"/>
    <col min="10804" max="10875" width="9.140625" style="141"/>
    <col min="10876" max="10876" width="0" style="141" hidden="1" customWidth="1"/>
    <col min="10877" max="10897" width="9.140625" style="141"/>
    <col min="10898" max="10898" width="21.42578125" style="141" customWidth="1"/>
    <col min="10899" max="10904" width="9.140625" style="141"/>
    <col min="10905" max="10905" width="22" style="141" customWidth="1"/>
    <col min="10906" max="10911" width="9.140625" style="141"/>
    <col min="10912" max="10912" width="22.5703125" style="141" customWidth="1"/>
    <col min="10913" max="11004" width="9.140625" style="141"/>
    <col min="11005" max="11005" width="0.28515625" style="141" customWidth="1"/>
    <col min="11006" max="11006" width="29.7109375" style="141" customWidth="1"/>
    <col min="11007" max="11007" width="0" style="141" hidden="1" customWidth="1"/>
    <col min="11008" max="11009" width="9.140625" style="141" customWidth="1"/>
    <col min="11010" max="11010" width="11.140625" style="141" customWidth="1"/>
    <col min="11011" max="11011" width="12.7109375" style="141" customWidth="1"/>
    <col min="11012" max="11012" width="11.42578125" style="141" customWidth="1"/>
    <col min="11013" max="11013" width="10.85546875" style="141" customWidth="1"/>
    <col min="11014" max="11014" width="11.42578125" style="141" customWidth="1"/>
    <col min="11015" max="11015" width="9.28515625" style="141" customWidth="1"/>
    <col min="11016" max="11016" width="10.5703125" style="141" customWidth="1"/>
    <col min="11017" max="11017" width="11.140625" style="141" customWidth="1"/>
    <col min="11018" max="11018" width="10.85546875" style="141" customWidth="1"/>
    <col min="11019" max="11019" width="15.5703125" style="141" customWidth="1"/>
    <col min="11020" max="11020" width="11.85546875" style="141" customWidth="1"/>
    <col min="11021" max="11033" width="9.140625" style="141"/>
    <col min="11034" max="11034" width="0" style="141" hidden="1" customWidth="1"/>
    <col min="11035" max="11037" width="9.140625" style="141"/>
    <col min="11038" max="11038" width="0" style="141" hidden="1" customWidth="1"/>
    <col min="11039" max="11044" width="9.140625" style="141"/>
    <col min="11045" max="11045" width="9" style="141" customWidth="1"/>
    <col min="11046" max="11047" width="9.140625" style="141"/>
    <col min="11048" max="11048" width="0" style="141" hidden="1" customWidth="1"/>
    <col min="11049" max="11056" width="9.140625" style="141"/>
    <col min="11057" max="11057" width="0" style="141" hidden="1" customWidth="1"/>
    <col min="11058" max="11058" width="9.140625" style="141"/>
    <col min="11059" max="11059" width="0" style="141" hidden="1" customWidth="1"/>
    <col min="11060" max="11131" width="9.140625" style="141"/>
    <col min="11132" max="11132" width="0" style="141" hidden="1" customWidth="1"/>
    <col min="11133" max="11153" width="9.140625" style="141"/>
    <col min="11154" max="11154" width="21.42578125" style="141" customWidth="1"/>
    <col min="11155" max="11160" width="9.140625" style="141"/>
    <col min="11161" max="11161" width="22" style="141" customWidth="1"/>
    <col min="11162" max="11167" width="9.140625" style="141"/>
    <col min="11168" max="11168" width="22.5703125" style="141" customWidth="1"/>
    <col min="11169" max="11260" width="9.140625" style="141"/>
    <col min="11261" max="11261" width="0.28515625" style="141" customWidth="1"/>
    <col min="11262" max="11262" width="29.7109375" style="141" customWidth="1"/>
    <col min="11263" max="11263" width="0" style="141" hidden="1" customWidth="1"/>
    <col min="11264" max="11265" width="9.140625" style="141" customWidth="1"/>
    <col min="11266" max="11266" width="11.140625" style="141" customWidth="1"/>
    <col min="11267" max="11267" width="12.7109375" style="141" customWidth="1"/>
    <col min="11268" max="11268" width="11.42578125" style="141" customWidth="1"/>
    <col min="11269" max="11269" width="10.85546875" style="141" customWidth="1"/>
    <col min="11270" max="11270" width="11.42578125" style="141" customWidth="1"/>
    <col min="11271" max="11271" width="9.28515625" style="141" customWidth="1"/>
    <col min="11272" max="11272" width="10.5703125" style="141" customWidth="1"/>
    <col min="11273" max="11273" width="11.140625" style="141" customWidth="1"/>
    <col min="11274" max="11274" width="10.85546875" style="141" customWidth="1"/>
    <col min="11275" max="11275" width="15.5703125" style="141" customWidth="1"/>
    <col min="11276" max="11276" width="11.85546875" style="141" customWidth="1"/>
    <col min="11277" max="11289" width="9.140625" style="141"/>
    <col min="11290" max="11290" width="0" style="141" hidden="1" customWidth="1"/>
    <col min="11291" max="11293" width="9.140625" style="141"/>
    <col min="11294" max="11294" width="0" style="141" hidden="1" customWidth="1"/>
    <col min="11295" max="11300" width="9.140625" style="141"/>
    <col min="11301" max="11301" width="9" style="141" customWidth="1"/>
    <col min="11302" max="11303" width="9.140625" style="141"/>
    <col min="11304" max="11304" width="0" style="141" hidden="1" customWidth="1"/>
    <col min="11305" max="11312" width="9.140625" style="141"/>
    <col min="11313" max="11313" width="0" style="141" hidden="1" customWidth="1"/>
    <col min="11314" max="11314" width="9.140625" style="141"/>
    <col min="11315" max="11315" width="0" style="141" hidden="1" customWidth="1"/>
    <col min="11316" max="11387" width="9.140625" style="141"/>
    <col min="11388" max="11388" width="0" style="141" hidden="1" customWidth="1"/>
    <col min="11389" max="11409" width="9.140625" style="141"/>
    <col min="11410" max="11410" width="21.42578125" style="141" customWidth="1"/>
    <col min="11411" max="11416" width="9.140625" style="141"/>
    <col min="11417" max="11417" width="22" style="141" customWidth="1"/>
    <col min="11418" max="11423" width="9.140625" style="141"/>
    <col min="11424" max="11424" width="22.5703125" style="141" customWidth="1"/>
    <col min="11425" max="11516" width="9.140625" style="141"/>
    <col min="11517" max="11517" width="0.28515625" style="141" customWidth="1"/>
    <col min="11518" max="11518" width="29.7109375" style="141" customWidth="1"/>
    <col min="11519" max="11519" width="0" style="141" hidden="1" customWidth="1"/>
    <col min="11520" max="11521" width="9.140625" style="141" customWidth="1"/>
    <col min="11522" max="11522" width="11.140625" style="141" customWidth="1"/>
    <col min="11523" max="11523" width="12.7109375" style="141" customWidth="1"/>
    <col min="11524" max="11524" width="11.42578125" style="141" customWidth="1"/>
    <col min="11525" max="11525" width="10.85546875" style="141" customWidth="1"/>
    <col min="11526" max="11526" width="11.42578125" style="141" customWidth="1"/>
    <col min="11527" max="11527" width="9.28515625" style="141" customWidth="1"/>
    <col min="11528" max="11528" width="10.5703125" style="141" customWidth="1"/>
    <col min="11529" max="11529" width="11.140625" style="141" customWidth="1"/>
    <col min="11530" max="11530" width="10.85546875" style="141" customWidth="1"/>
    <col min="11531" max="11531" width="15.5703125" style="141" customWidth="1"/>
    <col min="11532" max="11532" width="11.85546875" style="141" customWidth="1"/>
    <col min="11533" max="11545" width="9.140625" style="141"/>
    <col min="11546" max="11546" width="0" style="141" hidden="1" customWidth="1"/>
    <col min="11547" max="11549" width="9.140625" style="141"/>
    <col min="11550" max="11550" width="0" style="141" hidden="1" customWidth="1"/>
    <col min="11551" max="11556" width="9.140625" style="141"/>
    <col min="11557" max="11557" width="9" style="141" customWidth="1"/>
    <col min="11558" max="11559" width="9.140625" style="141"/>
    <col min="11560" max="11560" width="0" style="141" hidden="1" customWidth="1"/>
    <col min="11561" max="11568" width="9.140625" style="141"/>
    <col min="11569" max="11569" width="0" style="141" hidden="1" customWidth="1"/>
    <col min="11570" max="11570" width="9.140625" style="141"/>
    <col min="11571" max="11571" width="0" style="141" hidden="1" customWidth="1"/>
    <col min="11572" max="11643" width="9.140625" style="141"/>
    <col min="11644" max="11644" width="0" style="141" hidden="1" customWidth="1"/>
    <col min="11645" max="11665" width="9.140625" style="141"/>
    <col min="11666" max="11666" width="21.42578125" style="141" customWidth="1"/>
    <col min="11667" max="11672" width="9.140625" style="141"/>
    <col min="11673" max="11673" width="22" style="141" customWidth="1"/>
    <col min="11674" max="11679" width="9.140625" style="141"/>
    <col min="11680" max="11680" width="22.5703125" style="141" customWidth="1"/>
    <col min="11681" max="11772" width="9.140625" style="141"/>
    <col min="11773" max="11773" width="0.28515625" style="141" customWidth="1"/>
    <col min="11774" max="11774" width="29.7109375" style="141" customWidth="1"/>
    <col min="11775" max="11775" width="0" style="141" hidden="1" customWidth="1"/>
    <col min="11776" max="11777" width="9.140625" style="141" customWidth="1"/>
    <col min="11778" max="11778" width="11.140625" style="141" customWidth="1"/>
    <col min="11779" max="11779" width="12.7109375" style="141" customWidth="1"/>
    <col min="11780" max="11780" width="11.42578125" style="141" customWidth="1"/>
    <col min="11781" max="11781" width="10.85546875" style="141" customWidth="1"/>
    <col min="11782" max="11782" width="11.42578125" style="141" customWidth="1"/>
    <col min="11783" max="11783" width="9.28515625" style="141" customWidth="1"/>
    <col min="11784" max="11784" width="10.5703125" style="141" customWidth="1"/>
    <col min="11785" max="11785" width="11.140625" style="141" customWidth="1"/>
    <col min="11786" max="11786" width="10.85546875" style="141" customWidth="1"/>
    <col min="11787" max="11787" width="15.5703125" style="141" customWidth="1"/>
    <col min="11788" max="11788" width="11.85546875" style="141" customWidth="1"/>
    <col min="11789" max="11801" width="9.140625" style="141"/>
    <col min="11802" max="11802" width="0" style="141" hidden="1" customWidth="1"/>
    <col min="11803" max="11805" width="9.140625" style="141"/>
    <col min="11806" max="11806" width="0" style="141" hidden="1" customWidth="1"/>
    <col min="11807" max="11812" width="9.140625" style="141"/>
    <col min="11813" max="11813" width="9" style="141" customWidth="1"/>
    <col min="11814" max="11815" width="9.140625" style="141"/>
    <col min="11816" max="11816" width="0" style="141" hidden="1" customWidth="1"/>
    <col min="11817" max="11824" width="9.140625" style="141"/>
    <col min="11825" max="11825" width="0" style="141" hidden="1" customWidth="1"/>
    <col min="11826" max="11826" width="9.140625" style="141"/>
    <col min="11827" max="11827" width="0" style="141" hidden="1" customWidth="1"/>
    <col min="11828" max="11899" width="9.140625" style="141"/>
    <col min="11900" max="11900" width="0" style="141" hidden="1" customWidth="1"/>
    <col min="11901" max="11921" width="9.140625" style="141"/>
    <col min="11922" max="11922" width="21.42578125" style="141" customWidth="1"/>
    <col min="11923" max="11928" width="9.140625" style="141"/>
    <col min="11929" max="11929" width="22" style="141" customWidth="1"/>
    <col min="11930" max="11935" width="9.140625" style="141"/>
    <col min="11936" max="11936" width="22.5703125" style="141" customWidth="1"/>
    <col min="11937" max="12028" width="9.140625" style="141"/>
    <col min="12029" max="12029" width="0.28515625" style="141" customWidth="1"/>
    <col min="12030" max="12030" width="29.7109375" style="141" customWidth="1"/>
    <col min="12031" max="12031" width="0" style="141" hidden="1" customWidth="1"/>
    <col min="12032" max="12033" width="9.140625" style="141" customWidth="1"/>
    <col min="12034" max="12034" width="11.140625" style="141" customWidth="1"/>
    <col min="12035" max="12035" width="12.7109375" style="141" customWidth="1"/>
    <col min="12036" max="12036" width="11.42578125" style="141" customWidth="1"/>
    <col min="12037" max="12037" width="10.85546875" style="141" customWidth="1"/>
    <col min="12038" max="12038" width="11.42578125" style="141" customWidth="1"/>
    <col min="12039" max="12039" width="9.28515625" style="141" customWidth="1"/>
    <col min="12040" max="12040" width="10.5703125" style="141" customWidth="1"/>
    <col min="12041" max="12041" width="11.140625" style="141" customWidth="1"/>
    <col min="12042" max="12042" width="10.85546875" style="141" customWidth="1"/>
    <col min="12043" max="12043" width="15.5703125" style="141" customWidth="1"/>
    <col min="12044" max="12044" width="11.85546875" style="141" customWidth="1"/>
    <col min="12045" max="12057" width="9.140625" style="141"/>
    <col min="12058" max="12058" width="0" style="141" hidden="1" customWidth="1"/>
    <col min="12059" max="12061" width="9.140625" style="141"/>
    <col min="12062" max="12062" width="0" style="141" hidden="1" customWidth="1"/>
    <col min="12063" max="12068" width="9.140625" style="141"/>
    <col min="12069" max="12069" width="9" style="141" customWidth="1"/>
    <col min="12070" max="12071" width="9.140625" style="141"/>
    <col min="12072" max="12072" width="0" style="141" hidden="1" customWidth="1"/>
    <col min="12073" max="12080" width="9.140625" style="141"/>
    <col min="12081" max="12081" width="0" style="141" hidden="1" customWidth="1"/>
    <col min="12082" max="12082" width="9.140625" style="141"/>
    <col min="12083" max="12083" width="0" style="141" hidden="1" customWidth="1"/>
    <col min="12084" max="12155" width="9.140625" style="141"/>
    <col min="12156" max="12156" width="0" style="141" hidden="1" customWidth="1"/>
    <col min="12157" max="12177" width="9.140625" style="141"/>
    <col min="12178" max="12178" width="21.42578125" style="141" customWidth="1"/>
    <col min="12179" max="12184" width="9.140625" style="141"/>
    <col min="12185" max="12185" width="22" style="141" customWidth="1"/>
    <col min="12186" max="12191" width="9.140625" style="141"/>
    <col min="12192" max="12192" width="22.5703125" style="141" customWidth="1"/>
    <col min="12193" max="12284" width="9.140625" style="141"/>
    <col min="12285" max="12285" width="0.28515625" style="141" customWidth="1"/>
    <col min="12286" max="12286" width="29.7109375" style="141" customWidth="1"/>
    <col min="12287" max="12287" width="0" style="141" hidden="1" customWidth="1"/>
    <col min="12288" max="12289" width="9.140625" style="141" customWidth="1"/>
    <col min="12290" max="12290" width="11.140625" style="141" customWidth="1"/>
    <col min="12291" max="12291" width="12.7109375" style="141" customWidth="1"/>
    <col min="12292" max="12292" width="11.42578125" style="141" customWidth="1"/>
    <col min="12293" max="12293" width="10.85546875" style="141" customWidth="1"/>
    <col min="12294" max="12294" width="11.42578125" style="141" customWidth="1"/>
    <col min="12295" max="12295" width="9.28515625" style="141" customWidth="1"/>
    <col min="12296" max="12296" width="10.5703125" style="141" customWidth="1"/>
    <col min="12297" max="12297" width="11.140625" style="141" customWidth="1"/>
    <col min="12298" max="12298" width="10.85546875" style="141" customWidth="1"/>
    <col min="12299" max="12299" width="15.5703125" style="141" customWidth="1"/>
    <col min="12300" max="12300" width="11.85546875" style="141" customWidth="1"/>
    <col min="12301" max="12313" width="9.140625" style="141"/>
    <col min="12314" max="12314" width="0" style="141" hidden="1" customWidth="1"/>
    <col min="12315" max="12317" width="9.140625" style="141"/>
    <col min="12318" max="12318" width="0" style="141" hidden="1" customWidth="1"/>
    <col min="12319" max="12324" width="9.140625" style="141"/>
    <col min="12325" max="12325" width="9" style="141" customWidth="1"/>
    <col min="12326" max="12327" width="9.140625" style="141"/>
    <col min="12328" max="12328" width="0" style="141" hidden="1" customWidth="1"/>
    <col min="12329" max="12336" width="9.140625" style="141"/>
    <col min="12337" max="12337" width="0" style="141" hidden="1" customWidth="1"/>
    <col min="12338" max="12338" width="9.140625" style="141"/>
    <col min="12339" max="12339" width="0" style="141" hidden="1" customWidth="1"/>
    <col min="12340" max="12411" width="9.140625" style="141"/>
    <col min="12412" max="12412" width="0" style="141" hidden="1" customWidth="1"/>
    <col min="12413" max="12433" width="9.140625" style="141"/>
    <col min="12434" max="12434" width="21.42578125" style="141" customWidth="1"/>
    <col min="12435" max="12440" width="9.140625" style="141"/>
    <col min="12441" max="12441" width="22" style="141" customWidth="1"/>
    <col min="12442" max="12447" width="9.140625" style="141"/>
    <col min="12448" max="12448" width="22.5703125" style="141" customWidth="1"/>
    <col min="12449" max="12540" width="9.140625" style="141"/>
    <col min="12541" max="12541" width="0.28515625" style="141" customWidth="1"/>
    <col min="12542" max="12542" width="29.7109375" style="141" customWidth="1"/>
    <col min="12543" max="12543" width="0" style="141" hidden="1" customWidth="1"/>
    <col min="12544" max="12545" width="9.140625" style="141" customWidth="1"/>
    <col min="12546" max="12546" width="11.140625" style="141" customWidth="1"/>
    <col min="12547" max="12547" width="12.7109375" style="141" customWidth="1"/>
    <col min="12548" max="12548" width="11.42578125" style="141" customWidth="1"/>
    <col min="12549" max="12549" width="10.85546875" style="141" customWidth="1"/>
    <col min="12550" max="12550" width="11.42578125" style="141" customWidth="1"/>
    <col min="12551" max="12551" width="9.28515625" style="141" customWidth="1"/>
    <col min="12552" max="12552" width="10.5703125" style="141" customWidth="1"/>
    <col min="12553" max="12553" width="11.140625" style="141" customWidth="1"/>
    <col min="12554" max="12554" width="10.85546875" style="141" customWidth="1"/>
    <col min="12555" max="12555" width="15.5703125" style="141" customWidth="1"/>
    <col min="12556" max="12556" width="11.85546875" style="141" customWidth="1"/>
    <col min="12557" max="12569" width="9.140625" style="141"/>
    <col min="12570" max="12570" width="0" style="141" hidden="1" customWidth="1"/>
    <col min="12571" max="12573" width="9.140625" style="141"/>
    <col min="12574" max="12574" width="0" style="141" hidden="1" customWidth="1"/>
    <col min="12575" max="12580" width="9.140625" style="141"/>
    <col min="12581" max="12581" width="9" style="141" customWidth="1"/>
    <col min="12582" max="12583" width="9.140625" style="141"/>
    <col min="12584" max="12584" width="0" style="141" hidden="1" customWidth="1"/>
    <col min="12585" max="12592" width="9.140625" style="141"/>
    <col min="12593" max="12593" width="0" style="141" hidden="1" customWidth="1"/>
    <col min="12594" max="12594" width="9.140625" style="141"/>
    <col min="12595" max="12595" width="0" style="141" hidden="1" customWidth="1"/>
    <col min="12596" max="12667" width="9.140625" style="141"/>
    <col min="12668" max="12668" width="0" style="141" hidden="1" customWidth="1"/>
    <col min="12669" max="12689" width="9.140625" style="141"/>
    <col min="12690" max="12690" width="21.42578125" style="141" customWidth="1"/>
    <col min="12691" max="12696" width="9.140625" style="141"/>
    <col min="12697" max="12697" width="22" style="141" customWidth="1"/>
    <col min="12698" max="12703" width="9.140625" style="141"/>
    <col min="12704" max="12704" width="22.5703125" style="141" customWidth="1"/>
    <col min="12705" max="12796" width="9.140625" style="141"/>
    <col min="12797" max="12797" width="0.28515625" style="141" customWidth="1"/>
    <col min="12798" max="12798" width="29.7109375" style="141" customWidth="1"/>
    <col min="12799" max="12799" width="0" style="141" hidden="1" customWidth="1"/>
    <col min="12800" max="12801" width="9.140625" style="141" customWidth="1"/>
    <col min="12802" max="12802" width="11.140625" style="141" customWidth="1"/>
    <col min="12803" max="12803" width="12.7109375" style="141" customWidth="1"/>
    <col min="12804" max="12804" width="11.42578125" style="141" customWidth="1"/>
    <col min="12805" max="12805" width="10.85546875" style="141" customWidth="1"/>
    <col min="12806" max="12806" width="11.42578125" style="141" customWidth="1"/>
    <col min="12807" max="12807" width="9.28515625" style="141" customWidth="1"/>
    <col min="12808" max="12808" width="10.5703125" style="141" customWidth="1"/>
    <col min="12809" max="12809" width="11.140625" style="141" customWidth="1"/>
    <col min="12810" max="12810" width="10.85546875" style="141" customWidth="1"/>
    <col min="12811" max="12811" width="15.5703125" style="141" customWidth="1"/>
    <col min="12812" max="12812" width="11.85546875" style="141" customWidth="1"/>
    <col min="12813" max="12825" width="9.140625" style="141"/>
    <col min="12826" max="12826" width="0" style="141" hidden="1" customWidth="1"/>
    <col min="12827" max="12829" width="9.140625" style="141"/>
    <col min="12830" max="12830" width="0" style="141" hidden="1" customWidth="1"/>
    <col min="12831" max="12836" width="9.140625" style="141"/>
    <col min="12837" max="12837" width="9" style="141" customWidth="1"/>
    <col min="12838" max="12839" width="9.140625" style="141"/>
    <col min="12840" max="12840" width="0" style="141" hidden="1" customWidth="1"/>
    <col min="12841" max="12848" width="9.140625" style="141"/>
    <col min="12849" max="12849" width="0" style="141" hidden="1" customWidth="1"/>
    <col min="12850" max="12850" width="9.140625" style="141"/>
    <col min="12851" max="12851" width="0" style="141" hidden="1" customWidth="1"/>
    <col min="12852" max="12923" width="9.140625" style="141"/>
    <col min="12924" max="12924" width="0" style="141" hidden="1" customWidth="1"/>
    <col min="12925" max="12945" width="9.140625" style="141"/>
    <col min="12946" max="12946" width="21.42578125" style="141" customWidth="1"/>
    <col min="12947" max="12952" width="9.140625" style="141"/>
    <col min="12953" max="12953" width="22" style="141" customWidth="1"/>
    <col min="12954" max="12959" width="9.140625" style="141"/>
    <col min="12960" max="12960" width="22.5703125" style="141" customWidth="1"/>
    <col min="12961" max="13052" width="9.140625" style="141"/>
    <col min="13053" max="13053" width="0.28515625" style="141" customWidth="1"/>
    <col min="13054" max="13054" width="29.7109375" style="141" customWidth="1"/>
    <col min="13055" max="13055" width="0" style="141" hidden="1" customWidth="1"/>
    <col min="13056" max="13057" width="9.140625" style="141" customWidth="1"/>
    <col min="13058" max="13058" width="11.140625" style="141" customWidth="1"/>
    <col min="13059" max="13059" width="12.7109375" style="141" customWidth="1"/>
    <col min="13060" max="13060" width="11.42578125" style="141" customWidth="1"/>
    <col min="13061" max="13061" width="10.85546875" style="141" customWidth="1"/>
    <col min="13062" max="13062" width="11.42578125" style="141" customWidth="1"/>
    <col min="13063" max="13063" width="9.28515625" style="141" customWidth="1"/>
    <col min="13064" max="13064" width="10.5703125" style="141" customWidth="1"/>
    <col min="13065" max="13065" width="11.140625" style="141" customWidth="1"/>
    <col min="13066" max="13066" width="10.85546875" style="141" customWidth="1"/>
    <col min="13067" max="13067" width="15.5703125" style="141" customWidth="1"/>
    <col min="13068" max="13068" width="11.85546875" style="141" customWidth="1"/>
    <col min="13069" max="13081" width="9.140625" style="141"/>
    <col min="13082" max="13082" width="0" style="141" hidden="1" customWidth="1"/>
    <col min="13083" max="13085" width="9.140625" style="141"/>
    <col min="13086" max="13086" width="0" style="141" hidden="1" customWidth="1"/>
    <col min="13087" max="13092" width="9.140625" style="141"/>
    <col min="13093" max="13093" width="9" style="141" customWidth="1"/>
    <col min="13094" max="13095" width="9.140625" style="141"/>
    <col min="13096" max="13096" width="0" style="141" hidden="1" customWidth="1"/>
    <col min="13097" max="13104" width="9.140625" style="141"/>
    <col min="13105" max="13105" width="0" style="141" hidden="1" customWidth="1"/>
    <col min="13106" max="13106" width="9.140625" style="141"/>
    <col min="13107" max="13107" width="0" style="141" hidden="1" customWidth="1"/>
    <col min="13108" max="13179" width="9.140625" style="141"/>
    <col min="13180" max="13180" width="0" style="141" hidden="1" customWidth="1"/>
    <col min="13181" max="13201" width="9.140625" style="141"/>
    <col min="13202" max="13202" width="21.42578125" style="141" customWidth="1"/>
    <col min="13203" max="13208" width="9.140625" style="141"/>
    <col min="13209" max="13209" width="22" style="141" customWidth="1"/>
    <col min="13210" max="13215" width="9.140625" style="141"/>
    <col min="13216" max="13216" width="22.5703125" style="141" customWidth="1"/>
    <col min="13217" max="13308" width="9.140625" style="141"/>
    <col min="13309" max="13309" width="0.28515625" style="141" customWidth="1"/>
    <col min="13310" max="13310" width="29.7109375" style="141" customWidth="1"/>
    <col min="13311" max="13311" width="0" style="141" hidden="1" customWidth="1"/>
    <col min="13312" max="13313" width="9.140625" style="141" customWidth="1"/>
    <col min="13314" max="13314" width="11.140625" style="141" customWidth="1"/>
    <col min="13315" max="13315" width="12.7109375" style="141" customWidth="1"/>
    <col min="13316" max="13316" width="11.42578125" style="141" customWidth="1"/>
    <col min="13317" max="13317" width="10.85546875" style="141" customWidth="1"/>
    <col min="13318" max="13318" width="11.42578125" style="141" customWidth="1"/>
    <col min="13319" max="13319" width="9.28515625" style="141" customWidth="1"/>
    <col min="13320" max="13320" width="10.5703125" style="141" customWidth="1"/>
    <col min="13321" max="13321" width="11.140625" style="141" customWidth="1"/>
    <col min="13322" max="13322" width="10.85546875" style="141" customWidth="1"/>
    <col min="13323" max="13323" width="15.5703125" style="141" customWidth="1"/>
    <col min="13324" max="13324" width="11.85546875" style="141" customWidth="1"/>
    <col min="13325" max="13337" width="9.140625" style="141"/>
    <col min="13338" max="13338" width="0" style="141" hidden="1" customWidth="1"/>
    <col min="13339" max="13341" width="9.140625" style="141"/>
    <col min="13342" max="13342" width="0" style="141" hidden="1" customWidth="1"/>
    <col min="13343" max="13348" width="9.140625" style="141"/>
    <col min="13349" max="13349" width="9" style="141" customWidth="1"/>
    <col min="13350" max="13351" width="9.140625" style="141"/>
    <col min="13352" max="13352" width="0" style="141" hidden="1" customWidth="1"/>
    <col min="13353" max="13360" width="9.140625" style="141"/>
    <col min="13361" max="13361" width="0" style="141" hidden="1" customWidth="1"/>
    <col min="13362" max="13362" width="9.140625" style="141"/>
    <col min="13363" max="13363" width="0" style="141" hidden="1" customWidth="1"/>
    <col min="13364" max="13435" width="9.140625" style="141"/>
    <col min="13436" max="13436" width="0" style="141" hidden="1" customWidth="1"/>
    <col min="13437" max="13457" width="9.140625" style="141"/>
    <col min="13458" max="13458" width="21.42578125" style="141" customWidth="1"/>
    <col min="13459" max="13464" width="9.140625" style="141"/>
    <col min="13465" max="13465" width="22" style="141" customWidth="1"/>
    <col min="13466" max="13471" width="9.140625" style="141"/>
    <col min="13472" max="13472" width="22.5703125" style="141" customWidth="1"/>
    <col min="13473" max="13564" width="9.140625" style="141"/>
    <col min="13565" max="13565" width="0.28515625" style="141" customWidth="1"/>
    <col min="13566" max="13566" width="29.7109375" style="141" customWidth="1"/>
    <col min="13567" max="13567" width="0" style="141" hidden="1" customWidth="1"/>
    <col min="13568" max="13569" width="9.140625" style="141" customWidth="1"/>
    <col min="13570" max="13570" width="11.140625" style="141" customWidth="1"/>
    <col min="13571" max="13571" width="12.7109375" style="141" customWidth="1"/>
    <col min="13572" max="13572" width="11.42578125" style="141" customWidth="1"/>
    <col min="13573" max="13573" width="10.85546875" style="141" customWidth="1"/>
    <col min="13574" max="13574" width="11.42578125" style="141" customWidth="1"/>
    <col min="13575" max="13575" width="9.28515625" style="141" customWidth="1"/>
    <col min="13576" max="13576" width="10.5703125" style="141" customWidth="1"/>
    <col min="13577" max="13577" width="11.140625" style="141" customWidth="1"/>
    <col min="13578" max="13578" width="10.85546875" style="141" customWidth="1"/>
    <col min="13579" max="13579" width="15.5703125" style="141" customWidth="1"/>
    <col min="13580" max="13580" width="11.85546875" style="141" customWidth="1"/>
    <col min="13581" max="13593" width="9.140625" style="141"/>
    <col min="13594" max="13594" width="0" style="141" hidden="1" customWidth="1"/>
    <col min="13595" max="13597" width="9.140625" style="141"/>
    <col min="13598" max="13598" width="0" style="141" hidden="1" customWidth="1"/>
    <col min="13599" max="13604" width="9.140625" style="141"/>
    <col min="13605" max="13605" width="9" style="141" customWidth="1"/>
    <col min="13606" max="13607" width="9.140625" style="141"/>
    <col min="13608" max="13608" width="0" style="141" hidden="1" customWidth="1"/>
    <col min="13609" max="13616" width="9.140625" style="141"/>
    <col min="13617" max="13617" width="0" style="141" hidden="1" customWidth="1"/>
    <col min="13618" max="13618" width="9.140625" style="141"/>
    <col min="13619" max="13619" width="0" style="141" hidden="1" customWidth="1"/>
    <col min="13620" max="13691" width="9.140625" style="141"/>
    <col min="13692" max="13692" width="0" style="141" hidden="1" customWidth="1"/>
    <col min="13693" max="13713" width="9.140625" style="141"/>
    <col min="13714" max="13714" width="21.42578125" style="141" customWidth="1"/>
    <col min="13715" max="13720" width="9.140625" style="141"/>
    <col min="13721" max="13721" width="22" style="141" customWidth="1"/>
    <col min="13722" max="13727" width="9.140625" style="141"/>
    <col min="13728" max="13728" width="22.5703125" style="141" customWidth="1"/>
    <col min="13729" max="13820" width="9.140625" style="141"/>
    <col min="13821" max="13821" width="0.28515625" style="141" customWidth="1"/>
    <col min="13822" max="13822" width="29.7109375" style="141" customWidth="1"/>
    <col min="13823" max="13823" width="0" style="141" hidden="1" customWidth="1"/>
    <col min="13824" max="13825" width="9.140625" style="141" customWidth="1"/>
    <col min="13826" max="13826" width="11.140625" style="141" customWidth="1"/>
    <col min="13827" max="13827" width="12.7109375" style="141" customWidth="1"/>
    <col min="13828" max="13828" width="11.42578125" style="141" customWidth="1"/>
    <col min="13829" max="13829" width="10.85546875" style="141" customWidth="1"/>
    <col min="13830" max="13830" width="11.42578125" style="141" customWidth="1"/>
    <col min="13831" max="13831" width="9.28515625" style="141" customWidth="1"/>
    <col min="13832" max="13832" width="10.5703125" style="141" customWidth="1"/>
    <col min="13833" max="13833" width="11.140625" style="141" customWidth="1"/>
    <col min="13834" max="13834" width="10.85546875" style="141" customWidth="1"/>
    <col min="13835" max="13835" width="15.5703125" style="141" customWidth="1"/>
    <col min="13836" max="13836" width="11.85546875" style="141" customWidth="1"/>
    <col min="13837" max="13849" width="9.140625" style="141"/>
    <col min="13850" max="13850" width="0" style="141" hidden="1" customWidth="1"/>
    <col min="13851" max="13853" width="9.140625" style="141"/>
    <col min="13854" max="13854" width="0" style="141" hidden="1" customWidth="1"/>
    <col min="13855" max="13860" width="9.140625" style="141"/>
    <col min="13861" max="13861" width="9" style="141" customWidth="1"/>
    <col min="13862" max="13863" width="9.140625" style="141"/>
    <col min="13864" max="13864" width="0" style="141" hidden="1" customWidth="1"/>
    <col min="13865" max="13872" width="9.140625" style="141"/>
    <col min="13873" max="13873" width="0" style="141" hidden="1" customWidth="1"/>
    <col min="13874" max="13874" width="9.140625" style="141"/>
    <col min="13875" max="13875" width="0" style="141" hidden="1" customWidth="1"/>
    <col min="13876" max="13947" width="9.140625" style="141"/>
    <col min="13948" max="13948" width="0" style="141" hidden="1" customWidth="1"/>
    <col min="13949" max="13969" width="9.140625" style="141"/>
    <col min="13970" max="13970" width="21.42578125" style="141" customWidth="1"/>
    <col min="13971" max="13976" width="9.140625" style="141"/>
    <col min="13977" max="13977" width="22" style="141" customWidth="1"/>
    <col min="13978" max="13983" width="9.140625" style="141"/>
    <col min="13984" max="13984" width="22.5703125" style="141" customWidth="1"/>
    <col min="13985" max="14076" width="9.140625" style="141"/>
    <col min="14077" max="14077" width="0.28515625" style="141" customWidth="1"/>
    <col min="14078" max="14078" width="29.7109375" style="141" customWidth="1"/>
    <col min="14079" max="14079" width="0" style="141" hidden="1" customWidth="1"/>
    <col min="14080" max="14081" width="9.140625" style="141" customWidth="1"/>
    <col min="14082" max="14082" width="11.140625" style="141" customWidth="1"/>
    <col min="14083" max="14083" width="12.7109375" style="141" customWidth="1"/>
    <col min="14084" max="14084" width="11.42578125" style="141" customWidth="1"/>
    <col min="14085" max="14085" width="10.85546875" style="141" customWidth="1"/>
    <col min="14086" max="14086" width="11.42578125" style="141" customWidth="1"/>
    <col min="14087" max="14087" width="9.28515625" style="141" customWidth="1"/>
    <col min="14088" max="14088" width="10.5703125" style="141" customWidth="1"/>
    <col min="14089" max="14089" width="11.140625" style="141" customWidth="1"/>
    <col min="14090" max="14090" width="10.85546875" style="141" customWidth="1"/>
    <col min="14091" max="14091" width="15.5703125" style="141" customWidth="1"/>
    <col min="14092" max="14092" width="11.85546875" style="141" customWidth="1"/>
    <col min="14093" max="14105" width="9.140625" style="141"/>
    <col min="14106" max="14106" width="0" style="141" hidden="1" customWidth="1"/>
    <col min="14107" max="14109" width="9.140625" style="141"/>
    <col min="14110" max="14110" width="0" style="141" hidden="1" customWidth="1"/>
    <col min="14111" max="14116" width="9.140625" style="141"/>
    <col min="14117" max="14117" width="9" style="141" customWidth="1"/>
    <col min="14118" max="14119" width="9.140625" style="141"/>
    <col min="14120" max="14120" width="0" style="141" hidden="1" customWidth="1"/>
    <col min="14121" max="14128" width="9.140625" style="141"/>
    <col min="14129" max="14129" width="0" style="141" hidden="1" customWidth="1"/>
    <col min="14130" max="14130" width="9.140625" style="141"/>
    <col min="14131" max="14131" width="0" style="141" hidden="1" customWidth="1"/>
    <col min="14132" max="14203" width="9.140625" style="141"/>
    <col min="14204" max="14204" width="0" style="141" hidden="1" customWidth="1"/>
    <col min="14205" max="14225" width="9.140625" style="141"/>
    <col min="14226" max="14226" width="21.42578125" style="141" customWidth="1"/>
    <col min="14227" max="14232" width="9.140625" style="141"/>
    <col min="14233" max="14233" width="22" style="141" customWidth="1"/>
    <col min="14234" max="14239" width="9.140625" style="141"/>
    <col min="14240" max="14240" width="22.5703125" style="141" customWidth="1"/>
    <col min="14241" max="14332" width="9.140625" style="141"/>
    <col min="14333" max="14333" width="0.28515625" style="141" customWidth="1"/>
    <col min="14334" max="14334" width="29.7109375" style="141" customWidth="1"/>
    <col min="14335" max="14335" width="0" style="141" hidden="1" customWidth="1"/>
    <col min="14336" max="14337" width="9.140625" style="141" customWidth="1"/>
    <col min="14338" max="14338" width="11.140625" style="141" customWidth="1"/>
    <col min="14339" max="14339" width="12.7109375" style="141" customWidth="1"/>
    <col min="14340" max="14340" width="11.42578125" style="141" customWidth="1"/>
    <col min="14341" max="14341" width="10.85546875" style="141" customWidth="1"/>
    <col min="14342" max="14342" width="11.42578125" style="141" customWidth="1"/>
    <col min="14343" max="14343" width="9.28515625" style="141" customWidth="1"/>
    <col min="14344" max="14344" width="10.5703125" style="141" customWidth="1"/>
    <col min="14345" max="14345" width="11.140625" style="141" customWidth="1"/>
    <col min="14346" max="14346" width="10.85546875" style="141" customWidth="1"/>
    <col min="14347" max="14347" width="15.5703125" style="141" customWidth="1"/>
    <col min="14348" max="14348" width="11.85546875" style="141" customWidth="1"/>
    <col min="14349" max="14361" width="9.140625" style="141"/>
    <col min="14362" max="14362" width="0" style="141" hidden="1" customWidth="1"/>
    <col min="14363" max="14365" width="9.140625" style="141"/>
    <col min="14366" max="14366" width="0" style="141" hidden="1" customWidth="1"/>
    <col min="14367" max="14372" width="9.140625" style="141"/>
    <col min="14373" max="14373" width="9" style="141" customWidth="1"/>
    <col min="14374" max="14375" width="9.140625" style="141"/>
    <col min="14376" max="14376" width="0" style="141" hidden="1" customWidth="1"/>
    <col min="14377" max="14384" width="9.140625" style="141"/>
    <col min="14385" max="14385" width="0" style="141" hidden="1" customWidth="1"/>
    <col min="14386" max="14386" width="9.140625" style="141"/>
    <col min="14387" max="14387" width="0" style="141" hidden="1" customWidth="1"/>
    <col min="14388" max="14459" width="9.140625" style="141"/>
    <col min="14460" max="14460" width="0" style="141" hidden="1" customWidth="1"/>
    <col min="14461" max="14481" width="9.140625" style="141"/>
    <col min="14482" max="14482" width="21.42578125" style="141" customWidth="1"/>
    <col min="14483" max="14488" width="9.140625" style="141"/>
    <col min="14489" max="14489" width="22" style="141" customWidth="1"/>
    <col min="14490" max="14495" width="9.140625" style="141"/>
    <col min="14496" max="14496" width="22.5703125" style="141" customWidth="1"/>
    <col min="14497" max="14588" width="9.140625" style="141"/>
    <col min="14589" max="14589" width="0.28515625" style="141" customWidth="1"/>
    <col min="14590" max="14590" width="29.7109375" style="141" customWidth="1"/>
    <col min="14591" max="14591" width="0" style="141" hidden="1" customWidth="1"/>
    <col min="14592" max="14593" width="9.140625" style="141" customWidth="1"/>
    <col min="14594" max="14594" width="11.140625" style="141" customWidth="1"/>
    <col min="14595" max="14595" width="12.7109375" style="141" customWidth="1"/>
    <col min="14596" max="14596" width="11.42578125" style="141" customWidth="1"/>
    <col min="14597" max="14597" width="10.85546875" style="141" customWidth="1"/>
    <col min="14598" max="14598" width="11.42578125" style="141" customWidth="1"/>
    <col min="14599" max="14599" width="9.28515625" style="141" customWidth="1"/>
    <col min="14600" max="14600" width="10.5703125" style="141" customWidth="1"/>
    <col min="14601" max="14601" width="11.140625" style="141" customWidth="1"/>
    <col min="14602" max="14602" width="10.85546875" style="141" customWidth="1"/>
    <col min="14603" max="14603" width="15.5703125" style="141" customWidth="1"/>
    <col min="14604" max="14604" width="11.85546875" style="141" customWidth="1"/>
    <col min="14605" max="14617" width="9.140625" style="141"/>
    <col min="14618" max="14618" width="0" style="141" hidden="1" customWidth="1"/>
    <col min="14619" max="14621" width="9.140625" style="141"/>
    <col min="14622" max="14622" width="0" style="141" hidden="1" customWidth="1"/>
    <col min="14623" max="14628" width="9.140625" style="141"/>
    <col min="14629" max="14629" width="9" style="141" customWidth="1"/>
    <col min="14630" max="14631" width="9.140625" style="141"/>
    <col min="14632" max="14632" width="0" style="141" hidden="1" customWidth="1"/>
    <col min="14633" max="14640" width="9.140625" style="141"/>
    <col min="14641" max="14641" width="0" style="141" hidden="1" customWidth="1"/>
    <col min="14642" max="14642" width="9.140625" style="141"/>
    <col min="14643" max="14643" width="0" style="141" hidden="1" customWidth="1"/>
    <col min="14644" max="14715" width="9.140625" style="141"/>
    <col min="14716" max="14716" width="0" style="141" hidden="1" customWidth="1"/>
    <col min="14717" max="14737" width="9.140625" style="141"/>
    <col min="14738" max="14738" width="21.42578125" style="141" customWidth="1"/>
    <col min="14739" max="14744" width="9.140625" style="141"/>
    <col min="14745" max="14745" width="22" style="141" customWidth="1"/>
    <col min="14746" max="14751" width="9.140625" style="141"/>
    <col min="14752" max="14752" width="22.5703125" style="141" customWidth="1"/>
    <col min="14753" max="14844" width="9.140625" style="141"/>
    <col min="14845" max="14845" width="0.28515625" style="141" customWidth="1"/>
    <col min="14846" max="14846" width="29.7109375" style="141" customWidth="1"/>
    <col min="14847" max="14847" width="0" style="141" hidden="1" customWidth="1"/>
    <col min="14848" max="14849" width="9.140625" style="141" customWidth="1"/>
    <col min="14850" max="14850" width="11.140625" style="141" customWidth="1"/>
    <col min="14851" max="14851" width="12.7109375" style="141" customWidth="1"/>
    <col min="14852" max="14852" width="11.42578125" style="141" customWidth="1"/>
    <col min="14853" max="14853" width="10.85546875" style="141" customWidth="1"/>
    <col min="14854" max="14854" width="11.42578125" style="141" customWidth="1"/>
    <col min="14855" max="14855" width="9.28515625" style="141" customWidth="1"/>
    <col min="14856" max="14856" width="10.5703125" style="141" customWidth="1"/>
    <col min="14857" max="14857" width="11.140625" style="141" customWidth="1"/>
    <col min="14858" max="14858" width="10.85546875" style="141" customWidth="1"/>
    <col min="14859" max="14859" width="15.5703125" style="141" customWidth="1"/>
    <col min="14860" max="14860" width="11.85546875" style="141" customWidth="1"/>
    <col min="14861" max="14873" width="9.140625" style="141"/>
    <col min="14874" max="14874" width="0" style="141" hidden="1" customWidth="1"/>
    <col min="14875" max="14877" width="9.140625" style="141"/>
    <col min="14878" max="14878" width="0" style="141" hidden="1" customWidth="1"/>
    <col min="14879" max="14884" width="9.140625" style="141"/>
    <col min="14885" max="14885" width="9" style="141" customWidth="1"/>
    <col min="14886" max="14887" width="9.140625" style="141"/>
    <col min="14888" max="14888" width="0" style="141" hidden="1" customWidth="1"/>
    <col min="14889" max="14896" width="9.140625" style="141"/>
    <col min="14897" max="14897" width="0" style="141" hidden="1" customWidth="1"/>
    <col min="14898" max="14898" width="9.140625" style="141"/>
    <col min="14899" max="14899" width="0" style="141" hidden="1" customWidth="1"/>
    <col min="14900" max="14971" width="9.140625" style="141"/>
    <col min="14972" max="14972" width="0" style="141" hidden="1" customWidth="1"/>
    <col min="14973" max="14993" width="9.140625" style="141"/>
    <col min="14994" max="14994" width="21.42578125" style="141" customWidth="1"/>
    <col min="14995" max="15000" width="9.140625" style="141"/>
    <col min="15001" max="15001" width="22" style="141" customWidth="1"/>
    <col min="15002" max="15007" width="9.140625" style="141"/>
    <col min="15008" max="15008" width="22.5703125" style="141" customWidth="1"/>
    <col min="15009" max="15100" width="9.140625" style="141"/>
    <col min="15101" max="15101" width="0.28515625" style="141" customWidth="1"/>
    <col min="15102" max="15102" width="29.7109375" style="141" customWidth="1"/>
    <col min="15103" max="15103" width="0" style="141" hidden="1" customWidth="1"/>
    <col min="15104" max="15105" width="9.140625" style="141" customWidth="1"/>
    <col min="15106" max="15106" width="11.140625" style="141" customWidth="1"/>
    <col min="15107" max="15107" width="12.7109375" style="141" customWidth="1"/>
    <col min="15108" max="15108" width="11.42578125" style="141" customWidth="1"/>
    <col min="15109" max="15109" width="10.85546875" style="141" customWidth="1"/>
    <col min="15110" max="15110" width="11.42578125" style="141" customWidth="1"/>
    <col min="15111" max="15111" width="9.28515625" style="141" customWidth="1"/>
    <col min="15112" max="15112" width="10.5703125" style="141" customWidth="1"/>
    <col min="15113" max="15113" width="11.140625" style="141" customWidth="1"/>
    <col min="15114" max="15114" width="10.85546875" style="141" customWidth="1"/>
    <col min="15115" max="15115" width="15.5703125" style="141" customWidth="1"/>
    <col min="15116" max="15116" width="11.85546875" style="141" customWidth="1"/>
    <col min="15117" max="15129" width="9.140625" style="141"/>
    <col min="15130" max="15130" width="0" style="141" hidden="1" customWidth="1"/>
    <col min="15131" max="15133" width="9.140625" style="141"/>
    <col min="15134" max="15134" width="0" style="141" hidden="1" customWidth="1"/>
    <col min="15135" max="15140" width="9.140625" style="141"/>
    <col min="15141" max="15141" width="9" style="141" customWidth="1"/>
    <col min="15142" max="15143" width="9.140625" style="141"/>
    <col min="15144" max="15144" width="0" style="141" hidden="1" customWidth="1"/>
    <col min="15145" max="15152" width="9.140625" style="141"/>
    <col min="15153" max="15153" width="0" style="141" hidden="1" customWidth="1"/>
    <col min="15154" max="15154" width="9.140625" style="141"/>
    <col min="15155" max="15155" width="0" style="141" hidden="1" customWidth="1"/>
    <col min="15156" max="15227" width="9.140625" style="141"/>
    <col min="15228" max="15228" width="0" style="141" hidden="1" customWidth="1"/>
    <col min="15229" max="15249" width="9.140625" style="141"/>
    <col min="15250" max="15250" width="21.42578125" style="141" customWidth="1"/>
    <col min="15251" max="15256" width="9.140625" style="141"/>
    <col min="15257" max="15257" width="22" style="141" customWidth="1"/>
    <col min="15258" max="15263" width="9.140625" style="141"/>
    <col min="15264" max="15264" width="22.5703125" style="141" customWidth="1"/>
    <col min="15265" max="15356" width="9.140625" style="141"/>
    <col min="15357" max="15357" width="0.28515625" style="141" customWidth="1"/>
    <col min="15358" max="15358" width="29.7109375" style="141" customWidth="1"/>
    <col min="15359" max="15359" width="0" style="141" hidden="1" customWidth="1"/>
    <col min="15360" max="15361" width="9.140625" style="141" customWidth="1"/>
    <col min="15362" max="15362" width="11.140625" style="141" customWidth="1"/>
    <col min="15363" max="15363" width="12.7109375" style="141" customWidth="1"/>
    <col min="15364" max="15364" width="11.42578125" style="141" customWidth="1"/>
    <col min="15365" max="15365" width="10.85546875" style="141" customWidth="1"/>
    <col min="15366" max="15366" width="11.42578125" style="141" customWidth="1"/>
    <col min="15367" max="15367" width="9.28515625" style="141" customWidth="1"/>
    <col min="15368" max="15368" width="10.5703125" style="141" customWidth="1"/>
    <col min="15369" max="15369" width="11.140625" style="141" customWidth="1"/>
    <col min="15370" max="15370" width="10.85546875" style="141" customWidth="1"/>
    <col min="15371" max="15371" width="15.5703125" style="141" customWidth="1"/>
    <col min="15372" max="15372" width="11.85546875" style="141" customWidth="1"/>
    <col min="15373" max="15385" width="9.140625" style="141"/>
    <col min="15386" max="15386" width="0" style="141" hidden="1" customWidth="1"/>
    <col min="15387" max="15389" width="9.140625" style="141"/>
    <col min="15390" max="15390" width="0" style="141" hidden="1" customWidth="1"/>
    <col min="15391" max="15396" width="9.140625" style="141"/>
    <col min="15397" max="15397" width="9" style="141" customWidth="1"/>
    <col min="15398" max="15399" width="9.140625" style="141"/>
    <col min="15400" max="15400" width="0" style="141" hidden="1" customWidth="1"/>
    <col min="15401" max="15408" width="9.140625" style="141"/>
    <col min="15409" max="15409" width="0" style="141" hidden="1" customWidth="1"/>
    <col min="15410" max="15410" width="9.140625" style="141"/>
    <col min="15411" max="15411" width="0" style="141" hidden="1" customWidth="1"/>
    <col min="15412" max="15483" width="9.140625" style="141"/>
    <col min="15484" max="15484" width="0" style="141" hidden="1" customWidth="1"/>
    <col min="15485" max="15505" width="9.140625" style="141"/>
    <col min="15506" max="15506" width="21.42578125" style="141" customWidth="1"/>
    <col min="15507" max="15512" width="9.140625" style="141"/>
    <col min="15513" max="15513" width="22" style="141" customWidth="1"/>
    <col min="15514" max="15519" width="9.140625" style="141"/>
    <col min="15520" max="15520" width="22.5703125" style="141" customWidth="1"/>
    <col min="15521" max="15612" width="9.140625" style="141"/>
    <col min="15613" max="15613" width="0.28515625" style="141" customWidth="1"/>
    <col min="15614" max="15614" width="29.7109375" style="141" customWidth="1"/>
    <col min="15615" max="15615" width="0" style="141" hidden="1" customWidth="1"/>
    <col min="15616" max="15617" width="9.140625" style="141" customWidth="1"/>
    <col min="15618" max="15618" width="11.140625" style="141" customWidth="1"/>
    <col min="15619" max="15619" width="12.7109375" style="141" customWidth="1"/>
    <col min="15620" max="15620" width="11.42578125" style="141" customWidth="1"/>
    <col min="15621" max="15621" width="10.85546875" style="141" customWidth="1"/>
    <col min="15622" max="15622" width="11.42578125" style="141" customWidth="1"/>
    <col min="15623" max="15623" width="9.28515625" style="141" customWidth="1"/>
    <col min="15624" max="15624" width="10.5703125" style="141" customWidth="1"/>
    <col min="15625" max="15625" width="11.140625" style="141" customWidth="1"/>
    <col min="15626" max="15626" width="10.85546875" style="141" customWidth="1"/>
    <col min="15627" max="15627" width="15.5703125" style="141" customWidth="1"/>
    <col min="15628" max="15628" width="11.85546875" style="141" customWidth="1"/>
    <col min="15629" max="15641" width="9.140625" style="141"/>
    <col min="15642" max="15642" width="0" style="141" hidden="1" customWidth="1"/>
    <col min="15643" max="15645" width="9.140625" style="141"/>
    <col min="15646" max="15646" width="0" style="141" hidden="1" customWidth="1"/>
    <col min="15647" max="15652" width="9.140625" style="141"/>
    <col min="15653" max="15653" width="9" style="141" customWidth="1"/>
    <col min="15654" max="15655" width="9.140625" style="141"/>
    <col min="15656" max="15656" width="0" style="141" hidden="1" customWidth="1"/>
    <col min="15657" max="15664" width="9.140625" style="141"/>
    <col min="15665" max="15665" width="0" style="141" hidden="1" customWidth="1"/>
    <col min="15666" max="15666" width="9.140625" style="141"/>
    <col min="15667" max="15667" width="0" style="141" hidden="1" customWidth="1"/>
    <col min="15668" max="15739" width="9.140625" style="141"/>
    <col min="15740" max="15740" width="0" style="141" hidden="1" customWidth="1"/>
    <col min="15741" max="15761" width="9.140625" style="141"/>
    <col min="15762" max="15762" width="21.42578125" style="141" customWidth="1"/>
    <col min="15763" max="15768" width="9.140625" style="141"/>
    <col min="15769" max="15769" width="22" style="141" customWidth="1"/>
    <col min="15770" max="15775" width="9.140625" style="141"/>
    <col min="15776" max="15776" width="22.5703125" style="141" customWidth="1"/>
    <col min="15777" max="15868" width="9.140625" style="141"/>
    <col min="15869" max="15869" width="0.28515625" style="141" customWidth="1"/>
    <col min="15870" max="15870" width="29.7109375" style="141" customWidth="1"/>
    <col min="15871" max="15871" width="0" style="141" hidden="1" customWidth="1"/>
    <col min="15872" max="15873" width="9.140625" style="141" customWidth="1"/>
    <col min="15874" max="15874" width="11.140625" style="141" customWidth="1"/>
    <col min="15875" max="15875" width="12.7109375" style="141" customWidth="1"/>
    <col min="15876" max="15876" width="11.42578125" style="141" customWidth="1"/>
    <col min="15877" max="15877" width="10.85546875" style="141" customWidth="1"/>
    <col min="15878" max="15878" width="11.42578125" style="141" customWidth="1"/>
    <col min="15879" max="15879" width="9.28515625" style="141" customWidth="1"/>
    <col min="15880" max="15880" width="10.5703125" style="141" customWidth="1"/>
    <col min="15881" max="15881" width="11.140625" style="141" customWidth="1"/>
    <col min="15882" max="15882" width="10.85546875" style="141" customWidth="1"/>
    <col min="15883" max="15883" width="15.5703125" style="141" customWidth="1"/>
    <col min="15884" max="15884" width="11.85546875" style="141" customWidth="1"/>
    <col min="15885" max="15897" width="9.140625" style="141"/>
    <col min="15898" max="15898" width="0" style="141" hidden="1" customWidth="1"/>
    <col min="15899" max="15901" width="9.140625" style="141"/>
    <col min="15902" max="15902" width="0" style="141" hidden="1" customWidth="1"/>
    <col min="15903" max="15908" width="9.140625" style="141"/>
    <col min="15909" max="15909" width="9" style="141" customWidth="1"/>
    <col min="15910" max="15911" width="9.140625" style="141"/>
    <col min="15912" max="15912" width="0" style="141" hidden="1" customWidth="1"/>
    <col min="15913" max="15920" width="9.140625" style="141"/>
    <col min="15921" max="15921" width="0" style="141" hidden="1" customWidth="1"/>
    <col min="15922" max="15922" width="9.140625" style="141"/>
    <col min="15923" max="15923" width="0" style="141" hidden="1" customWidth="1"/>
    <col min="15924" max="15995" width="9.140625" style="141"/>
    <col min="15996" max="15996" width="0" style="141" hidden="1" customWidth="1"/>
    <col min="15997" max="16017" width="9.140625" style="141"/>
    <col min="16018" max="16018" width="21.42578125" style="141" customWidth="1"/>
    <col min="16019" max="16024" width="9.140625" style="141"/>
    <col min="16025" max="16025" width="22" style="141" customWidth="1"/>
    <col min="16026" max="16031" width="9.140625" style="141"/>
    <col min="16032" max="16032" width="22.5703125" style="141" customWidth="1"/>
    <col min="16033" max="16124" width="9.140625" style="141"/>
    <col min="16125" max="16125" width="0.28515625" style="141" customWidth="1"/>
    <col min="16126" max="16126" width="29.7109375" style="141" customWidth="1"/>
    <col min="16127" max="16127" width="0" style="141" hidden="1" customWidth="1"/>
    <col min="16128" max="16129" width="9.140625" style="141" customWidth="1"/>
    <col min="16130" max="16130" width="11.140625" style="141" customWidth="1"/>
    <col min="16131" max="16131" width="12.7109375" style="141" customWidth="1"/>
    <col min="16132" max="16132" width="11.42578125" style="141" customWidth="1"/>
    <col min="16133" max="16133" width="10.85546875" style="141" customWidth="1"/>
    <col min="16134" max="16134" width="11.42578125" style="141" customWidth="1"/>
    <col min="16135" max="16135" width="9.28515625" style="141" customWidth="1"/>
    <col min="16136" max="16136" width="10.5703125" style="141" customWidth="1"/>
    <col min="16137" max="16137" width="11.140625" style="141" customWidth="1"/>
    <col min="16138" max="16138" width="10.85546875" style="141" customWidth="1"/>
    <col min="16139" max="16139" width="15.5703125" style="141" customWidth="1"/>
    <col min="16140" max="16140" width="11.85546875" style="141" customWidth="1"/>
    <col min="16141" max="16153" width="9.140625" style="141"/>
    <col min="16154" max="16154" width="0" style="141" hidden="1" customWidth="1"/>
    <col min="16155" max="16157" width="9.140625" style="141"/>
    <col min="16158" max="16158" width="0" style="141" hidden="1" customWidth="1"/>
    <col min="16159" max="16164" width="9.140625" style="141"/>
    <col min="16165" max="16165" width="9" style="141" customWidth="1"/>
    <col min="16166" max="16167" width="9.140625" style="141"/>
    <col min="16168" max="16168" width="0" style="141" hidden="1" customWidth="1"/>
    <col min="16169" max="16176" width="9.140625" style="141"/>
    <col min="16177" max="16177" width="0" style="141" hidden="1" customWidth="1"/>
    <col min="16178" max="16178" width="9.140625" style="141"/>
    <col min="16179" max="16179" width="0" style="141" hidden="1" customWidth="1"/>
    <col min="16180" max="16251" width="9.140625" style="141"/>
    <col min="16252" max="16252" width="0" style="141" hidden="1" customWidth="1"/>
    <col min="16253" max="16273" width="9.140625" style="141"/>
    <col min="16274" max="16274" width="21.42578125" style="141" customWidth="1"/>
    <col min="16275" max="16280" width="9.140625" style="141"/>
    <col min="16281" max="16281" width="22" style="141" customWidth="1"/>
    <col min="16282" max="16287" width="9.140625" style="141"/>
    <col min="16288" max="16288" width="22.5703125" style="141" customWidth="1"/>
    <col min="16289" max="16380" width="9.140625" style="141"/>
    <col min="16381" max="16381" width="9.140625" style="141" customWidth="1"/>
    <col min="16382" max="16384" width="9.140625" style="141"/>
  </cols>
  <sheetData>
    <row r="1" spans="1:51" ht="18.95" customHeight="1" x14ac:dyDescent="0.3">
      <c r="A1" s="401"/>
      <c r="B1" s="401"/>
      <c r="C1" s="401"/>
      <c r="D1" s="401"/>
      <c r="E1" s="401"/>
      <c r="F1" s="401"/>
      <c r="G1" s="401"/>
      <c r="H1" s="401"/>
      <c r="I1" s="401"/>
      <c r="J1" s="401"/>
      <c r="K1" s="401"/>
    </row>
    <row r="2" spans="1:51" ht="18.95" customHeight="1" x14ac:dyDescent="0.2">
      <c r="A2" s="1095" t="s">
        <v>538</v>
      </c>
      <c r="B2" s="1095"/>
      <c r="C2" s="1095"/>
      <c r="D2" s="1095"/>
      <c r="E2" s="1095"/>
      <c r="F2" s="1095"/>
      <c r="G2" s="1095"/>
      <c r="H2" s="1095"/>
      <c r="I2" s="1095"/>
      <c r="J2" s="1095"/>
      <c r="K2" s="1095"/>
      <c r="L2" s="1095"/>
    </row>
    <row r="3" spans="1:51" ht="91.7" customHeight="1" x14ac:dyDescent="0.2">
      <c r="A3" s="1095"/>
      <c r="B3" s="1095"/>
      <c r="C3" s="1095"/>
      <c r="D3" s="1095"/>
      <c r="E3" s="1095"/>
      <c r="F3" s="1095"/>
      <c r="G3" s="1095"/>
      <c r="H3" s="1095"/>
      <c r="I3" s="1095"/>
      <c r="J3" s="1095"/>
      <c r="K3" s="1095"/>
      <c r="L3" s="1095"/>
    </row>
    <row r="4" spans="1:51" ht="32.85" customHeight="1" x14ac:dyDescent="0.2">
      <c r="A4" s="1096" t="s">
        <v>267</v>
      </c>
      <c r="B4" s="1096"/>
      <c r="C4" s="1096"/>
      <c r="D4" s="1096"/>
      <c r="E4" s="1096"/>
      <c r="F4" s="1096"/>
      <c r="G4" s="1096"/>
      <c r="H4" s="1096"/>
      <c r="I4" s="1096"/>
      <c r="J4" s="1096"/>
      <c r="K4" s="1096"/>
      <c r="L4" s="1096"/>
    </row>
    <row r="5" spans="1:51" ht="18.75" x14ac:dyDescent="0.3">
      <c r="A5" s="330"/>
      <c r="B5" s="348"/>
      <c r="C5" s="348"/>
      <c r="D5" s="348"/>
      <c r="E5" s="348"/>
      <c r="F5" s="348"/>
      <c r="G5" s="348"/>
      <c r="H5" s="348"/>
      <c r="I5" s="348"/>
      <c r="J5" s="348"/>
      <c r="K5" s="348"/>
      <c r="L5" s="793" t="s">
        <v>243</v>
      </c>
    </row>
    <row r="6" spans="1:51" ht="28.5" customHeight="1" x14ac:dyDescent="0.3">
      <c r="A6" s="1033" t="s">
        <v>314</v>
      </c>
      <c r="B6" s="1032" t="s">
        <v>328</v>
      </c>
      <c r="C6" s="796" t="s">
        <v>52</v>
      </c>
      <c r="D6" s="796" t="s">
        <v>53</v>
      </c>
      <c r="E6" s="797" t="s">
        <v>144</v>
      </c>
      <c r="F6" s="1033" t="s">
        <v>21</v>
      </c>
      <c r="G6" s="1033"/>
      <c r="H6" s="1033"/>
      <c r="I6" s="1052" t="s">
        <v>275</v>
      </c>
      <c r="J6" s="1052"/>
      <c r="K6" s="1052"/>
      <c r="L6" s="1032" t="s">
        <v>499</v>
      </c>
    </row>
    <row r="7" spans="1:51" ht="15.75" customHeight="1" x14ac:dyDescent="0.2">
      <c r="A7" s="1033"/>
      <c r="B7" s="1032"/>
      <c r="C7" s="1032" t="s">
        <v>119</v>
      </c>
      <c r="D7" s="1032" t="s">
        <v>119</v>
      </c>
      <c r="E7" s="1032" t="s">
        <v>119</v>
      </c>
      <c r="F7" s="1032" t="s">
        <v>251</v>
      </c>
      <c r="G7" s="1032" t="s">
        <v>258</v>
      </c>
      <c r="H7" s="1032" t="s">
        <v>259</v>
      </c>
      <c r="I7" s="1032" t="s">
        <v>318</v>
      </c>
      <c r="J7" s="1032" t="s">
        <v>638</v>
      </c>
      <c r="K7" s="1033" t="s">
        <v>642</v>
      </c>
      <c r="L7" s="1033"/>
    </row>
    <row r="8" spans="1:51" ht="63.95" customHeight="1" x14ac:dyDescent="0.2">
      <c r="A8" s="1033"/>
      <c r="B8" s="1032"/>
      <c r="C8" s="1032"/>
      <c r="D8" s="1032"/>
      <c r="E8" s="1032"/>
      <c r="F8" s="1032"/>
      <c r="G8" s="1032"/>
      <c r="H8" s="1032"/>
      <c r="I8" s="1032"/>
      <c r="J8" s="1032"/>
      <c r="K8" s="1033"/>
      <c r="L8" s="1033"/>
      <c r="AY8" s="349" t="s">
        <v>263</v>
      </c>
    </row>
    <row r="9" spans="1:51" ht="47.1" customHeight="1" x14ac:dyDescent="0.2">
      <c r="A9" s="1033"/>
      <c r="B9" s="1032"/>
      <c r="C9" s="1032"/>
      <c r="D9" s="1032"/>
      <c r="E9" s="1032"/>
      <c r="F9" s="1032"/>
      <c r="G9" s="1032"/>
      <c r="H9" s="1032"/>
      <c r="I9" s="1032"/>
      <c r="J9" s="1032"/>
      <c r="K9" s="1033"/>
      <c r="L9" s="1033"/>
      <c r="AV9" s="141" t="s">
        <v>265</v>
      </c>
    </row>
    <row r="10" spans="1:51" ht="208.15" customHeight="1" x14ac:dyDescent="0.2">
      <c r="A10" s="546" t="s">
        <v>537</v>
      </c>
      <c r="B10" s="539">
        <v>31010000</v>
      </c>
      <c r="C10" s="540">
        <v>28840.5</v>
      </c>
      <c r="D10" s="540">
        <v>25402.3</v>
      </c>
      <c r="E10" s="540">
        <v>20910.3</v>
      </c>
      <c r="F10" s="540">
        <v>9548.2594499999996</v>
      </c>
      <c r="G10" s="540">
        <v>17218.599999999999</v>
      </c>
      <c r="H10" s="541">
        <f>+F10/G10*100</f>
        <v>55.45316953759307</v>
      </c>
      <c r="I10" s="540">
        <v>40698</v>
      </c>
      <c r="J10" s="540">
        <v>15123.5</v>
      </c>
      <c r="K10" s="547">
        <v>18578.22</v>
      </c>
      <c r="L10" s="542">
        <v>20045</v>
      </c>
    </row>
    <row r="11" spans="1:51" ht="23.25" x14ac:dyDescent="0.35">
      <c r="A11" s="1094" t="s">
        <v>254</v>
      </c>
      <c r="B11" s="1094"/>
      <c r="C11" s="414">
        <v>108.44617079599763</v>
      </c>
      <c r="D11" s="414">
        <f>D10/C10*100</f>
        <v>88.078570066399678</v>
      </c>
      <c r="E11" s="414">
        <f>E10/D10*100</f>
        <v>82.316561886128426</v>
      </c>
      <c r="F11" s="419"/>
      <c r="G11" s="414">
        <f>+G10/E10*100</f>
        <v>82.345064394102423</v>
      </c>
      <c r="H11" s="419"/>
      <c r="I11" s="802"/>
      <c r="J11" s="419"/>
      <c r="K11" s="802"/>
      <c r="L11" s="413"/>
    </row>
    <row r="12" spans="1:51" ht="8.85" customHeight="1" x14ac:dyDescent="0.2">
      <c r="A12" s="543"/>
      <c r="B12" s="544"/>
      <c r="C12" s="545"/>
      <c r="D12" s="545"/>
      <c r="E12" s="545"/>
      <c r="F12" s="545"/>
      <c r="G12" s="545"/>
      <c r="H12" s="545"/>
      <c r="I12" s="545"/>
      <c r="J12" s="545"/>
      <c r="K12" s="545"/>
      <c r="L12" s="312"/>
    </row>
    <row r="13" spans="1:51" x14ac:dyDescent="0.2">
      <c r="A13" s="351"/>
      <c r="B13" s="352"/>
      <c r="C13" s="352"/>
      <c r="D13" s="352"/>
      <c r="E13" s="352"/>
      <c r="F13" s="352"/>
      <c r="G13" s="352"/>
      <c r="H13" s="352"/>
      <c r="I13" s="352"/>
      <c r="J13" s="352"/>
      <c r="K13" s="352"/>
      <c r="L13" s="353"/>
    </row>
    <row r="14" spans="1:51" s="350" customFormat="1" x14ac:dyDescent="0.2">
      <c r="A14" s="351"/>
      <c r="B14" s="352"/>
      <c r="C14" s="352"/>
      <c r="D14" s="352"/>
      <c r="E14" s="352"/>
      <c r="F14" s="352"/>
      <c r="G14" s="352"/>
      <c r="H14" s="352"/>
      <c r="I14" s="352"/>
      <c r="J14" s="352"/>
      <c r="K14" s="352"/>
      <c r="L14" s="353"/>
    </row>
    <row r="15" spans="1:51" ht="21.75" customHeight="1" x14ac:dyDescent="0.35">
      <c r="A15" s="354"/>
      <c r="B15" s="352"/>
      <c r="C15" s="712"/>
      <c r="D15" s="352"/>
      <c r="E15" s="352"/>
      <c r="F15" s="352"/>
      <c r="G15" s="352"/>
      <c r="H15" s="352"/>
      <c r="I15" s="352"/>
      <c r="J15" s="352"/>
      <c r="K15" s="352"/>
      <c r="L15" s="353"/>
    </row>
    <row r="16" spans="1:51" x14ac:dyDescent="0.2">
      <c r="A16" s="351"/>
      <c r="B16" s="352"/>
      <c r="C16" s="352"/>
      <c r="D16" s="352"/>
      <c r="E16" s="352"/>
      <c r="F16" s="352"/>
      <c r="G16" s="352"/>
      <c r="H16" s="352"/>
      <c r="I16" s="352"/>
      <c r="J16" s="352"/>
      <c r="K16" s="352"/>
      <c r="L16" s="353"/>
    </row>
    <row r="17" spans="1:125" ht="18.75" x14ac:dyDescent="0.3">
      <c r="A17" s="351"/>
      <c r="B17" s="352"/>
      <c r="C17" s="352"/>
      <c r="D17" s="352"/>
      <c r="E17" s="352"/>
      <c r="F17" s="352"/>
      <c r="G17" s="352"/>
      <c r="H17" s="352"/>
      <c r="I17" s="355"/>
      <c r="J17" s="355"/>
      <c r="K17" s="355"/>
      <c r="L17" s="355"/>
    </row>
    <row r="18" spans="1:125" ht="18.75" x14ac:dyDescent="0.3">
      <c r="A18" s="351"/>
      <c r="B18" s="352"/>
      <c r="C18" s="352"/>
      <c r="D18" s="352"/>
      <c r="E18" s="352"/>
      <c r="F18" s="352"/>
      <c r="G18" s="352"/>
      <c r="H18" s="352"/>
      <c r="I18" s="355"/>
      <c r="J18" s="355"/>
      <c r="K18" s="355"/>
      <c r="L18" s="355"/>
    </row>
    <row r="19" spans="1:125" ht="18.75" x14ac:dyDescent="0.3">
      <c r="A19" s="351"/>
      <c r="B19" s="355"/>
      <c r="C19" s="355"/>
      <c r="D19" s="355"/>
      <c r="E19" s="355"/>
      <c r="F19" s="355"/>
      <c r="G19" s="355"/>
      <c r="H19" s="355"/>
      <c r="I19" s="355"/>
      <c r="J19" s="355"/>
      <c r="K19" s="355"/>
      <c r="L19" s="355"/>
    </row>
    <row r="20" spans="1:125" x14ac:dyDescent="0.2">
      <c r="A20" s="351"/>
      <c r="B20" s="352"/>
      <c r="C20" s="352"/>
      <c r="D20" s="352"/>
      <c r="E20" s="352"/>
      <c r="F20" s="352"/>
      <c r="G20" s="352"/>
      <c r="H20" s="352"/>
      <c r="I20" s="352"/>
      <c r="J20" s="352"/>
      <c r="K20" s="352"/>
      <c r="L20" s="353"/>
    </row>
    <row r="21" spans="1:125" x14ac:dyDescent="0.2">
      <c r="A21" s="343"/>
      <c r="B21" s="312"/>
      <c r="C21" s="312"/>
      <c r="D21" s="312"/>
      <c r="E21" s="312"/>
      <c r="F21" s="312"/>
      <c r="G21" s="312"/>
      <c r="H21" s="312"/>
      <c r="I21" s="331"/>
      <c r="J21" s="331"/>
      <c r="K21" s="331"/>
      <c r="L21" s="331"/>
    </row>
    <row r="22" spans="1:125" x14ac:dyDescent="0.2">
      <c r="A22" s="343"/>
      <c r="B22" s="312"/>
      <c r="C22" s="312"/>
      <c r="D22" s="312"/>
      <c r="E22" s="312"/>
      <c r="F22" s="312"/>
      <c r="G22" s="312"/>
      <c r="H22" s="312"/>
      <c r="I22" s="312"/>
      <c r="J22" s="312"/>
      <c r="K22" s="312"/>
    </row>
    <row r="23" spans="1:125" ht="18" x14ac:dyDescent="0.25">
      <c r="A23" s="310"/>
      <c r="B23" s="312"/>
      <c r="C23" s="312"/>
      <c r="D23" s="312"/>
      <c r="E23" s="312"/>
      <c r="F23" s="312"/>
      <c r="G23" s="312"/>
      <c r="H23" s="312"/>
      <c r="I23" s="312"/>
      <c r="J23" s="312"/>
      <c r="K23" s="312"/>
      <c r="L23" s="356"/>
    </row>
    <row r="24" spans="1:125" ht="18" x14ac:dyDescent="0.25">
      <c r="A24" s="310"/>
      <c r="B24" s="312"/>
      <c r="C24" s="312"/>
      <c r="D24" s="312"/>
      <c r="E24" s="312"/>
      <c r="F24" s="312"/>
      <c r="G24" s="312"/>
      <c r="H24" s="312"/>
      <c r="I24" s="312"/>
      <c r="J24" s="312"/>
      <c r="K24" s="312"/>
      <c r="L24" s="356"/>
    </row>
    <row r="25" spans="1:125" ht="18" x14ac:dyDescent="0.25">
      <c r="A25" s="310"/>
      <c r="B25" s="312"/>
      <c r="C25" s="312"/>
      <c r="D25" s="312"/>
      <c r="E25" s="312"/>
      <c r="F25" s="312"/>
      <c r="G25" s="312"/>
      <c r="H25" s="312"/>
      <c r="I25" s="312"/>
      <c r="J25" s="312"/>
      <c r="K25" s="312"/>
      <c r="L25" s="356"/>
    </row>
    <row r="27" spans="1:125" x14ac:dyDescent="0.2">
      <c r="DT27" s="141" t="e">
        <f>+#REF!+#REF!+#REF!+#REF!+#REF!+#REF!</f>
        <v>#REF!</v>
      </c>
      <c r="DU27" s="141" t="e">
        <f>ROUND(DT27,0)</f>
        <v>#REF!</v>
      </c>
    </row>
    <row r="28" spans="1:125" ht="14.25" x14ac:dyDescent="0.2">
      <c r="A28" s="337"/>
    </row>
    <row r="29" spans="1:125" x14ac:dyDescent="0.2">
      <c r="A29" s="339"/>
      <c r="B29" s="339"/>
      <c r="C29" s="339"/>
      <c r="D29" s="339"/>
      <c r="E29" s="339"/>
      <c r="F29" s="339"/>
      <c r="G29" s="339"/>
      <c r="H29" s="339"/>
      <c r="I29" s="339"/>
      <c r="J29" s="339"/>
      <c r="K29" s="339"/>
    </row>
    <row r="31" spans="1:125" ht="18" x14ac:dyDescent="0.25">
      <c r="A31" s="337"/>
      <c r="L31" s="356"/>
    </row>
    <row r="32" spans="1:125" ht="12.75" customHeight="1" x14ac:dyDescent="0.2">
      <c r="A32" s="341"/>
      <c r="B32" s="341"/>
      <c r="C32" s="341"/>
      <c r="D32" s="341"/>
      <c r="E32" s="341"/>
      <c r="F32" s="341"/>
      <c r="G32" s="341"/>
      <c r="H32" s="341"/>
      <c r="I32" s="341"/>
      <c r="J32" s="341"/>
      <c r="K32" s="341"/>
      <c r="L32" s="340"/>
    </row>
    <row r="33" spans="1:41" x14ac:dyDescent="0.2">
      <c r="A33" s="342"/>
      <c r="L33" s="340"/>
    </row>
    <row r="34" spans="1:41" ht="14.25" x14ac:dyDescent="0.2">
      <c r="A34" s="337"/>
    </row>
    <row r="35" spans="1:41" ht="18" customHeight="1" x14ac:dyDescent="0.2">
      <c r="A35" s="341"/>
      <c r="B35" s="341"/>
      <c r="C35" s="341"/>
      <c r="D35" s="341"/>
      <c r="E35" s="341"/>
      <c r="F35" s="341"/>
      <c r="G35" s="341"/>
      <c r="H35" s="341"/>
      <c r="I35" s="341"/>
      <c r="J35" s="341"/>
      <c r="K35" s="341"/>
    </row>
    <row r="36" spans="1:41" ht="21.4" customHeight="1" x14ac:dyDescent="0.2">
      <c r="A36" s="341"/>
    </row>
    <row r="37" spans="1:41" ht="16.5" customHeight="1" x14ac:dyDescent="0.2"/>
    <row r="38" spans="1:41" ht="20.25" x14ac:dyDescent="0.2">
      <c r="B38" s="1053"/>
      <c r="C38" s="1053"/>
      <c r="D38" s="1053"/>
      <c r="E38" s="1053"/>
      <c r="F38" s="1053"/>
      <c r="G38" s="1053"/>
      <c r="H38" s="1053"/>
      <c r="I38" s="1053"/>
      <c r="J38" s="1053"/>
      <c r="K38" s="1053"/>
      <c r="L38" s="1053"/>
      <c r="M38" s="1053"/>
      <c r="N38" s="1053"/>
      <c r="O38" s="1053"/>
      <c r="P38" s="1053"/>
      <c r="Q38" s="1053"/>
      <c r="R38" s="1053"/>
      <c r="S38" s="1053"/>
      <c r="T38" s="1053"/>
      <c r="U38" s="1053"/>
      <c r="V38" s="1053"/>
      <c r="W38" s="1053"/>
      <c r="X38" s="1053"/>
      <c r="Y38" s="1053"/>
      <c r="Z38" s="1053"/>
      <c r="AA38" s="1053"/>
      <c r="AB38" s="1053"/>
      <c r="AC38" s="1053"/>
      <c r="AD38" s="1053"/>
      <c r="AE38" s="1053"/>
      <c r="AF38" s="1053"/>
      <c r="AG38" s="1053"/>
      <c r="AH38" s="1053"/>
    </row>
    <row r="39" spans="1:41" ht="20.25" x14ac:dyDescent="0.2">
      <c r="B39" s="1053"/>
      <c r="C39" s="1053"/>
      <c r="D39" s="1053"/>
      <c r="E39" s="1053"/>
      <c r="F39" s="1053"/>
      <c r="G39" s="1053"/>
      <c r="H39" s="1053"/>
      <c r="I39" s="1053"/>
      <c r="J39" s="1053"/>
      <c r="K39" s="1053"/>
      <c r="L39" s="1053"/>
      <c r="M39" s="1053"/>
      <c r="N39" s="1053"/>
      <c r="O39" s="1053"/>
      <c r="P39" s="1053"/>
      <c r="Q39" s="1053"/>
      <c r="R39" s="1053"/>
      <c r="S39" s="1053"/>
      <c r="T39" s="1053"/>
      <c r="U39" s="1053"/>
      <c r="V39" s="1053"/>
      <c r="W39" s="1053"/>
      <c r="X39" s="1053"/>
      <c r="Y39" s="1053"/>
      <c r="Z39" s="1053"/>
      <c r="AA39" s="1053"/>
      <c r="AB39" s="1053"/>
      <c r="AC39" s="1053"/>
      <c r="AD39" s="1053"/>
      <c r="AE39" s="1053"/>
      <c r="AF39" s="1053"/>
      <c r="AG39" s="1053"/>
      <c r="AH39" s="1053"/>
      <c r="AI39" s="1053"/>
      <c r="AJ39" s="1053"/>
      <c r="AK39" s="1053"/>
      <c r="AL39" s="1053"/>
      <c r="AM39" s="1053"/>
      <c r="AN39" s="1053"/>
      <c r="AO39" s="1053"/>
    </row>
    <row r="40" spans="1:41" ht="20.25" x14ac:dyDescent="0.2">
      <c r="B40" s="1053"/>
      <c r="C40" s="1053"/>
      <c r="D40" s="1053"/>
      <c r="E40" s="1053"/>
      <c r="F40" s="1053"/>
      <c r="G40" s="1053"/>
      <c r="H40" s="1053"/>
      <c r="I40" s="1053"/>
      <c r="J40" s="1053"/>
      <c r="K40" s="1053"/>
      <c r="L40" s="1053"/>
      <c r="M40" s="1053"/>
      <c r="N40" s="1053"/>
      <c r="O40" s="1053"/>
      <c r="P40" s="1053"/>
      <c r="Q40" s="1053"/>
      <c r="R40" s="1053"/>
      <c r="S40" s="1053"/>
      <c r="T40" s="1053"/>
      <c r="U40" s="1053"/>
      <c r="V40" s="1053"/>
      <c r="W40" s="1053"/>
      <c r="X40" s="1053"/>
      <c r="Y40" s="1053"/>
      <c r="Z40" s="1053"/>
      <c r="AA40" s="1053"/>
      <c r="AB40" s="1053"/>
      <c r="AC40" s="1053"/>
      <c r="AD40" s="1053"/>
      <c r="AE40" s="1053"/>
      <c r="AF40" s="1053"/>
      <c r="AG40" s="1053"/>
      <c r="AH40" s="1053"/>
    </row>
    <row r="41" spans="1:41" ht="20.25" x14ac:dyDescent="0.2">
      <c r="B41" s="1053"/>
      <c r="C41" s="1053"/>
      <c r="D41" s="1053"/>
      <c r="E41" s="1053"/>
      <c r="F41" s="1053"/>
      <c r="G41" s="1053"/>
      <c r="H41" s="1053"/>
      <c r="I41" s="1053"/>
      <c r="J41" s="1053"/>
      <c r="K41" s="1053"/>
      <c r="L41" s="1053"/>
      <c r="M41" s="1053"/>
      <c r="N41" s="1053"/>
      <c r="O41" s="1053"/>
      <c r="P41" s="1053"/>
      <c r="Q41" s="1053"/>
      <c r="R41" s="1053"/>
      <c r="S41" s="1053"/>
      <c r="T41" s="1053"/>
      <c r="U41" s="1053"/>
      <c r="V41" s="1053"/>
      <c r="W41" s="1053"/>
      <c r="X41" s="1053"/>
      <c r="Y41" s="1053"/>
      <c r="Z41" s="1053"/>
      <c r="AA41" s="1053"/>
      <c r="AB41" s="1053"/>
      <c r="AC41" s="1053"/>
      <c r="AD41" s="1053"/>
      <c r="AE41" s="1053"/>
      <c r="AF41" s="1053"/>
      <c r="AG41" s="1053"/>
      <c r="AH41" s="1053"/>
    </row>
    <row r="42" spans="1:41" ht="20.25" x14ac:dyDescent="0.2">
      <c r="B42" s="1053"/>
      <c r="C42" s="1053"/>
      <c r="D42" s="1053"/>
      <c r="E42" s="1053"/>
      <c r="F42" s="1053"/>
      <c r="G42" s="1053"/>
      <c r="H42" s="1053"/>
      <c r="I42" s="1053"/>
      <c r="J42" s="1053"/>
      <c r="K42" s="1053"/>
      <c r="L42" s="1053"/>
      <c r="M42" s="1053"/>
      <c r="N42" s="1053"/>
      <c r="O42" s="1053"/>
      <c r="P42" s="1053"/>
      <c r="Q42" s="1053"/>
      <c r="R42" s="1053"/>
      <c r="S42" s="1053"/>
      <c r="T42" s="1053"/>
      <c r="U42" s="1053"/>
      <c r="V42" s="1053"/>
      <c r="W42" s="1053"/>
      <c r="X42" s="1053"/>
      <c r="Y42" s="1053"/>
      <c r="Z42" s="1053"/>
      <c r="AA42" s="1053"/>
      <c r="AB42" s="1053"/>
      <c r="AC42" s="1053"/>
      <c r="AD42" s="1053"/>
      <c r="AE42" s="1053"/>
      <c r="AF42" s="1053"/>
      <c r="AG42" s="1053"/>
      <c r="AH42" s="1053"/>
      <c r="AI42" s="1053"/>
      <c r="AJ42" s="1053"/>
      <c r="AK42" s="1053"/>
      <c r="AL42" s="1053"/>
      <c r="AM42" s="1053"/>
      <c r="AN42" s="1053"/>
      <c r="AO42" s="1053"/>
    </row>
  </sheetData>
  <mergeCells count="22">
    <mergeCell ref="A2:L3"/>
    <mergeCell ref="A4:L4"/>
    <mergeCell ref="A6:A9"/>
    <mergeCell ref="B6:B9"/>
    <mergeCell ref="F6:H6"/>
    <mergeCell ref="I6:K6"/>
    <mergeCell ref="L6:L9"/>
    <mergeCell ref="C7:C9"/>
    <mergeCell ref="D7:D9"/>
    <mergeCell ref="E7:E9"/>
    <mergeCell ref="B42:AO42"/>
    <mergeCell ref="F7:F9"/>
    <mergeCell ref="G7:G9"/>
    <mergeCell ref="H7:H9"/>
    <mergeCell ref="I7:I9"/>
    <mergeCell ref="J7:J9"/>
    <mergeCell ref="K7:K9"/>
    <mergeCell ref="A11:B11"/>
    <mergeCell ref="B38:AH38"/>
    <mergeCell ref="B39:AO39"/>
    <mergeCell ref="B40:AH40"/>
    <mergeCell ref="B41:AH41"/>
  </mergeCells>
  <printOptions horizontalCentered="1"/>
  <pageMargins left="0.39370078740157483" right="0.15748031496062992" top="0.62992125984251968" bottom="0.55118110236220474" header="0.39370078740157483" footer="0.39370078740157483"/>
  <pageSetup paperSize="9" scale="65" orientation="landscape"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P22"/>
  <sheetViews>
    <sheetView view="pageBreakPreview" zoomScale="78" zoomScaleNormal="100" zoomScaleSheetLayoutView="78" workbookViewId="0">
      <selection activeCell="P15" sqref="P15"/>
    </sheetView>
  </sheetViews>
  <sheetFormatPr defaultColWidth="9.140625" defaultRowHeight="12.75" x14ac:dyDescent="0.2"/>
  <cols>
    <col min="1" max="1" width="50.5703125" style="1" customWidth="1"/>
    <col min="2" max="2" width="15.7109375" style="1" customWidth="1"/>
    <col min="3" max="3" width="14.140625" style="1" customWidth="1"/>
    <col min="4" max="4" width="13.85546875" style="1" customWidth="1"/>
    <col min="5" max="5" width="11.42578125" style="1" customWidth="1"/>
    <col min="6" max="6" width="14.7109375" style="1" customWidth="1"/>
    <col min="7" max="7" width="10.42578125" style="1" customWidth="1"/>
    <col min="8" max="9" width="14.140625" style="1" customWidth="1"/>
    <col min="10" max="10" width="11.140625" style="1" customWidth="1"/>
    <col min="11" max="11" width="14.140625" style="1" customWidth="1"/>
    <col min="12" max="12" width="11.140625" style="1" customWidth="1"/>
    <col min="13" max="13" width="9.140625" style="1"/>
    <col min="14" max="14" width="21" style="1" customWidth="1"/>
    <col min="15" max="16384" width="9.140625" style="1"/>
  </cols>
  <sheetData>
    <row r="1" spans="1:16" ht="8.25" customHeight="1" x14ac:dyDescent="0.2"/>
    <row r="2" spans="1:16" ht="34.5" customHeight="1" x14ac:dyDescent="0.2">
      <c r="A2" s="849" t="s">
        <v>414</v>
      </c>
      <c r="B2" s="849"/>
      <c r="C2" s="849"/>
      <c r="D2" s="849"/>
      <c r="E2" s="849"/>
      <c r="F2" s="849"/>
      <c r="G2" s="849"/>
      <c r="H2" s="849"/>
      <c r="I2" s="849"/>
      <c r="J2" s="849"/>
      <c r="K2" s="849"/>
      <c r="L2" s="849"/>
    </row>
    <row r="3" spans="1:16" ht="12.75" customHeight="1" x14ac:dyDescent="0.2">
      <c r="A3" s="849"/>
      <c r="B3" s="849"/>
      <c r="C3" s="849"/>
      <c r="D3" s="849"/>
      <c r="E3" s="849"/>
      <c r="F3" s="849"/>
      <c r="G3" s="849"/>
      <c r="H3" s="849"/>
      <c r="I3" s="849"/>
      <c r="J3" s="849"/>
      <c r="K3" s="849"/>
      <c r="L3" s="849"/>
    </row>
    <row r="4" spans="1:16" ht="23.25" customHeight="1" x14ac:dyDescent="0.2">
      <c r="A4" s="3"/>
      <c r="B4" s="3"/>
      <c r="C4" s="3"/>
      <c r="D4" s="3"/>
      <c r="E4" s="3"/>
      <c r="F4" s="601"/>
      <c r="G4" s="601"/>
      <c r="H4" s="601"/>
      <c r="I4" s="601"/>
      <c r="J4" s="601"/>
      <c r="K4" s="601"/>
      <c r="L4" s="582" t="s">
        <v>28</v>
      </c>
    </row>
    <row r="5" spans="1:16" ht="23.25" customHeight="1" x14ac:dyDescent="0.2">
      <c r="A5" s="850" t="s">
        <v>24</v>
      </c>
      <c r="B5" s="851" t="s">
        <v>415</v>
      </c>
      <c r="C5" s="847" t="s">
        <v>416</v>
      </c>
      <c r="D5" s="847" t="s">
        <v>417</v>
      </c>
      <c r="E5" s="847" t="s">
        <v>418</v>
      </c>
      <c r="F5" s="847" t="s">
        <v>419</v>
      </c>
      <c r="G5" s="847" t="s">
        <v>420</v>
      </c>
      <c r="H5" s="841" t="s">
        <v>396</v>
      </c>
      <c r="I5" s="841"/>
      <c r="J5" s="847" t="s">
        <v>397</v>
      </c>
      <c r="K5" s="847" t="s">
        <v>421</v>
      </c>
      <c r="L5" s="847" t="s">
        <v>422</v>
      </c>
    </row>
    <row r="6" spans="1:16" ht="123" customHeight="1" x14ac:dyDescent="0.2">
      <c r="A6" s="850"/>
      <c r="B6" s="851"/>
      <c r="C6" s="847"/>
      <c r="D6" s="847"/>
      <c r="E6" s="847"/>
      <c r="F6" s="847"/>
      <c r="G6" s="847"/>
      <c r="H6" s="584" t="s">
        <v>633</v>
      </c>
      <c r="I6" s="585" t="s">
        <v>401</v>
      </c>
      <c r="J6" s="847"/>
      <c r="K6" s="847"/>
      <c r="L6" s="847"/>
      <c r="M6" s="379"/>
    </row>
    <row r="7" spans="1:16" x14ac:dyDescent="0.2">
      <c r="A7" s="4">
        <v>1</v>
      </c>
      <c r="B7" s="6">
        <v>2</v>
      </c>
      <c r="C7" s="5">
        <v>3</v>
      </c>
      <c r="D7" s="4">
        <v>4</v>
      </c>
      <c r="E7" s="4">
        <v>5</v>
      </c>
      <c r="F7" s="6">
        <v>6</v>
      </c>
      <c r="G7" s="4">
        <v>7</v>
      </c>
      <c r="H7" s="4">
        <v>8</v>
      </c>
      <c r="I7" s="4" t="s">
        <v>402</v>
      </c>
      <c r="J7" s="4">
        <v>9</v>
      </c>
      <c r="K7" s="4">
        <v>10</v>
      </c>
      <c r="L7" s="4">
        <v>11</v>
      </c>
    </row>
    <row r="8" spans="1:16" ht="47.25" customHeight="1" x14ac:dyDescent="0.2">
      <c r="A8" s="7" t="s">
        <v>352</v>
      </c>
      <c r="B8" s="10">
        <v>981.51300015000038</v>
      </c>
      <c r="C8" s="11">
        <v>759.9</v>
      </c>
      <c r="D8" s="10">
        <v>657.5</v>
      </c>
      <c r="E8" s="9">
        <f>D8/C8*100</f>
        <v>86.524542702987233</v>
      </c>
      <c r="F8" s="10">
        <v>1393.5</v>
      </c>
      <c r="G8" s="9">
        <f>F8/D8*100</f>
        <v>211.93916349809885</v>
      </c>
      <c r="H8" s="10">
        <v>1263.4000000000001</v>
      </c>
      <c r="I8" s="10">
        <v>286.90970886999997</v>
      </c>
      <c r="J8" s="9">
        <f>H8/D8*100</f>
        <v>192.15209125475286</v>
      </c>
      <c r="K8" s="12">
        <v>1294</v>
      </c>
      <c r="L8" s="9">
        <f>K8/H8*100</f>
        <v>102.42203577647618</v>
      </c>
      <c r="M8" s="589"/>
      <c r="P8" s="589"/>
    </row>
    <row r="9" spans="1:16" ht="47.25" customHeight="1" x14ac:dyDescent="0.2">
      <c r="A9" s="7" t="s">
        <v>353</v>
      </c>
      <c r="B9" s="10">
        <v>327.00438781999998</v>
      </c>
      <c r="C9" s="11">
        <v>331.54341366000017</v>
      </c>
      <c r="D9" s="10">
        <v>311</v>
      </c>
      <c r="E9" s="9">
        <f>D9/C9*100</f>
        <v>93.803703281806833</v>
      </c>
      <c r="F9" s="10">
        <v>597.20000000000005</v>
      </c>
      <c r="G9" s="9">
        <f>F9/D9*100</f>
        <v>192.02572347266883</v>
      </c>
      <c r="H9" s="10">
        <v>541.5</v>
      </c>
      <c r="I9" s="10">
        <v>122.96127509999999</v>
      </c>
      <c r="J9" s="9">
        <f>H9/D9*100</f>
        <v>174.11575562700966</v>
      </c>
      <c r="K9" s="12">
        <v>554.6</v>
      </c>
      <c r="L9" s="9">
        <f>K9/H9*100</f>
        <v>102.41920590951061</v>
      </c>
      <c r="M9" s="589"/>
    </row>
    <row r="10" spans="1:16" ht="69" customHeight="1" x14ac:dyDescent="0.2">
      <c r="A10" s="14" t="s">
        <v>354</v>
      </c>
      <c r="B10" s="16">
        <f>SUM(B8:B9)</f>
        <v>1308.5173879700003</v>
      </c>
      <c r="C10" s="16">
        <f>SUM(C8:C9)</f>
        <v>1091.4434136600003</v>
      </c>
      <c r="D10" s="16">
        <f>SUM(D8:D9)</f>
        <v>968.5</v>
      </c>
      <c r="E10" s="592">
        <f>D10/C10*100</f>
        <v>88.735704286516608</v>
      </c>
      <c r="F10" s="16">
        <f>SUM(F8:F9)</f>
        <v>1990.7</v>
      </c>
      <c r="G10" s="592">
        <f>F10/D10*100</f>
        <v>205.54465668559629</v>
      </c>
      <c r="H10" s="16">
        <f>SUM(H8:H9)</f>
        <v>1804.9</v>
      </c>
      <c r="I10" s="16">
        <f>SUM(I8:I9)</f>
        <v>409.87098397</v>
      </c>
      <c r="J10" s="592">
        <f>H10/D10*100</f>
        <v>186.36035105833764</v>
      </c>
      <c r="K10" s="17">
        <f>SUM(K8:K9)</f>
        <v>1848.6</v>
      </c>
      <c r="L10" s="592">
        <f>K10/H10*100</f>
        <v>102.4211867693501</v>
      </c>
    </row>
    <row r="11" spans="1:16" ht="18.95" customHeight="1" x14ac:dyDescent="0.2">
      <c r="A11" s="27"/>
      <c r="B11" s="2"/>
      <c r="C11" s="2"/>
      <c r="D11" s="2"/>
      <c r="E11" s="2"/>
      <c r="F11" s="2"/>
      <c r="G11" s="2"/>
      <c r="H11" s="2"/>
      <c r="I11" s="2"/>
      <c r="J11" s="2"/>
      <c r="K11" s="2"/>
      <c r="L11" s="2"/>
    </row>
    <row r="12" spans="1:16" ht="42.75" customHeight="1" x14ac:dyDescent="0.2">
      <c r="A12" s="377" t="s">
        <v>423</v>
      </c>
      <c r="B12" s="20">
        <v>103.4</v>
      </c>
      <c r="C12" s="20">
        <v>98.4</v>
      </c>
      <c r="D12" s="20">
        <v>97</v>
      </c>
      <c r="F12" s="20">
        <v>94.5</v>
      </c>
      <c r="H12" s="20">
        <v>101.8</v>
      </c>
      <c r="I12" s="602"/>
      <c r="K12" s="20">
        <v>102.6</v>
      </c>
    </row>
    <row r="13" spans="1:16" ht="25.5" customHeight="1" x14ac:dyDescent="0.25">
      <c r="A13" s="603"/>
      <c r="B13" s="382"/>
      <c r="C13" s="382"/>
      <c r="D13" s="382"/>
      <c r="E13" s="382"/>
      <c r="F13" s="382"/>
      <c r="G13" s="382"/>
      <c r="H13" s="382"/>
      <c r="I13" s="382"/>
    </row>
    <row r="14" spans="1:16" ht="42.75" customHeight="1" x14ac:dyDescent="0.2">
      <c r="A14" s="33" t="s">
        <v>424</v>
      </c>
      <c r="B14" s="20">
        <v>114.2</v>
      </c>
      <c r="C14" s="20">
        <v>92.6</v>
      </c>
      <c r="D14" s="20">
        <v>114.5</v>
      </c>
      <c r="E14" s="2"/>
      <c r="F14" s="20">
        <v>108.7</v>
      </c>
      <c r="G14" s="2"/>
      <c r="H14" s="20">
        <v>117</v>
      </c>
      <c r="I14" s="18"/>
      <c r="J14" s="23"/>
      <c r="K14" s="20">
        <v>107.8</v>
      </c>
      <c r="L14" s="23"/>
    </row>
    <row r="15" spans="1:16" ht="53.25" customHeight="1" x14ac:dyDescent="0.2">
      <c r="A15" s="845" t="s">
        <v>634</v>
      </c>
      <c r="B15" s="845"/>
      <c r="C15" s="845"/>
      <c r="D15" s="845"/>
      <c r="E15" s="845"/>
      <c r="F15" s="845"/>
      <c r="G15" s="845"/>
      <c r="H15" s="845"/>
      <c r="I15" s="845"/>
      <c r="J15" s="845"/>
      <c r="K15" s="845"/>
      <c r="L15" s="845"/>
    </row>
    <row r="16" spans="1:16" ht="12.75" customHeight="1" x14ac:dyDescent="0.2">
      <c r="A16" s="848"/>
      <c r="B16" s="848"/>
      <c r="C16" s="848"/>
      <c r="D16" s="848"/>
      <c r="E16" s="848"/>
      <c r="F16" s="848"/>
      <c r="G16" s="848"/>
      <c r="H16" s="848"/>
      <c r="I16" s="848"/>
      <c r="J16" s="848"/>
      <c r="K16" s="848"/>
      <c r="L16" s="848"/>
    </row>
    <row r="17" spans="1:12" ht="27" customHeight="1" x14ac:dyDescent="0.2">
      <c r="A17" s="848"/>
      <c r="B17" s="848"/>
      <c r="C17" s="848"/>
      <c r="D17" s="848"/>
      <c r="E17" s="848"/>
      <c r="F17" s="848"/>
      <c r="G17" s="848"/>
      <c r="H17" s="848"/>
      <c r="I17" s="848"/>
      <c r="J17" s="848"/>
      <c r="K17" s="848"/>
      <c r="L17" s="848"/>
    </row>
    <row r="18" spans="1:12" ht="12.75" customHeight="1" x14ac:dyDescent="0.2"/>
    <row r="19" spans="1:12" ht="12.75" customHeight="1" x14ac:dyDescent="0.2"/>
    <row r="20" spans="1:12" ht="12.75" customHeight="1" x14ac:dyDescent="0.2"/>
    <row r="21" spans="1:12" ht="12.75" customHeight="1" x14ac:dyDescent="0.2">
      <c r="A21" s="31"/>
    </row>
    <row r="22" spans="1:12" ht="12.75" customHeight="1" x14ac:dyDescent="0.2"/>
  </sheetData>
  <mergeCells count="14">
    <mergeCell ref="K5:K6"/>
    <mergeCell ref="L5:L6"/>
    <mergeCell ref="A15:L15"/>
    <mergeCell ref="A16:L17"/>
    <mergeCell ref="A2:L3"/>
    <mergeCell ref="A5:A6"/>
    <mergeCell ref="B5:B6"/>
    <mergeCell ref="C5:C6"/>
    <mergeCell ref="D5:D6"/>
    <mergeCell ref="E5:E6"/>
    <mergeCell ref="F5:F6"/>
    <mergeCell ref="G5:G6"/>
    <mergeCell ref="H5:I5"/>
    <mergeCell ref="J5:J6"/>
  </mergeCells>
  <printOptions horizontalCentered="1"/>
  <pageMargins left="0.19685039370078741" right="0.19685039370078741" top="0.39370078740157483" bottom="0.39370078740157483" header="0" footer="0"/>
  <pageSetup paperSize="9" scale="73"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G32"/>
  <sheetViews>
    <sheetView view="pageBreakPreview" zoomScale="65" zoomScaleNormal="90" zoomScaleSheetLayoutView="65" workbookViewId="0">
      <selection activeCell="L28" sqref="L28"/>
    </sheetView>
  </sheetViews>
  <sheetFormatPr defaultColWidth="9.140625" defaultRowHeight="12.75" x14ac:dyDescent="0.2"/>
  <cols>
    <col min="1" max="1" width="29.28515625" style="69" customWidth="1"/>
    <col min="2" max="2" width="18.42578125" style="69" customWidth="1"/>
    <col min="3" max="3" width="27.28515625" style="69" customWidth="1"/>
    <col min="4" max="4" width="30.85546875" style="69" customWidth="1"/>
    <col min="5" max="5" width="16.42578125" style="69" customWidth="1"/>
    <col min="6" max="6" width="14.28515625" style="51" customWidth="1"/>
    <col min="7" max="7" width="22.85546875" style="74" customWidth="1"/>
    <col min="8" max="16384" width="9.140625" style="51"/>
  </cols>
  <sheetData>
    <row r="1" spans="1:7" s="36" customFormat="1" ht="40.700000000000003" customHeight="1" x14ac:dyDescent="0.25">
      <c r="A1" s="854" t="s">
        <v>604</v>
      </c>
      <c r="B1" s="854"/>
      <c r="C1" s="854"/>
      <c r="D1" s="854"/>
      <c r="E1" s="854"/>
      <c r="F1" s="854"/>
      <c r="G1" s="854"/>
    </row>
    <row r="2" spans="1:7" s="36" customFormat="1" x14ac:dyDescent="0.25">
      <c r="A2" s="625"/>
      <c r="B2" s="625"/>
      <c r="C2" s="625"/>
      <c r="D2" s="625"/>
      <c r="E2" s="625"/>
    </row>
    <row r="3" spans="1:7" s="37" customFormat="1" ht="66.400000000000006" customHeight="1" x14ac:dyDescent="0.25">
      <c r="A3" s="855" t="s">
        <v>29</v>
      </c>
      <c r="B3" s="855" t="s">
        <v>30</v>
      </c>
      <c r="C3" s="855" t="s">
        <v>31</v>
      </c>
      <c r="D3" s="855" t="s">
        <v>32</v>
      </c>
      <c r="E3" s="855" t="s">
        <v>33</v>
      </c>
      <c r="F3" s="855" t="s">
        <v>34</v>
      </c>
      <c r="G3" s="648" t="s">
        <v>35</v>
      </c>
    </row>
    <row r="4" spans="1:7" s="37" customFormat="1" ht="36" customHeight="1" x14ac:dyDescent="0.25">
      <c r="A4" s="856"/>
      <c r="B4" s="856"/>
      <c r="C4" s="856"/>
      <c r="D4" s="856"/>
      <c r="E4" s="856"/>
      <c r="F4" s="856"/>
      <c r="G4" s="651" t="s">
        <v>453</v>
      </c>
    </row>
    <row r="5" spans="1:7" s="43" customFormat="1" ht="29.45" customHeight="1" x14ac:dyDescent="0.25">
      <c r="A5" s="857" t="s">
        <v>36</v>
      </c>
      <c r="B5" s="38" t="s">
        <v>37</v>
      </c>
      <c r="C5" s="39">
        <v>174.5</v>
      </c>
      <c r="D5" s="39">
        <v>1447.2</v>
      </c>
      <c r="E5" s="40">
        <v>1621.7</v>
      </c>
      <c r="F5" s="41">
        <v>31</v>
      </c>
      <c r="G5" s="49">
        <v>6395446</v>
      </c>
    </row>
    <row r="6" spans="1:7" s="50" customFormat="1" ht="29.45" customHeight="1" x14ac:dyDescent="0.25">
      <c r="A6" s="858"/>
      <c r="B6" s="45" t="s">
        <v>38</v>
      </c>
      <c r="C6" s="39">
        <v>54.3</v>
      </c>
      <c r="D6" s="46">
        <v>1.51</v>
      </c>
      <c r="E6" s="47">
        <v>55.809999999999995</v>
      </c>
      <c r="F6" s="48">
        <v>16</v>
      </c>
      <c r="G6" s="49">
        <v>113598</v>
      </c>
    </row>
    <row r="7" spans="1:7" s="44" customFormat="1" ht="29.45" customHeight="1" x14ac:dyDescent="0.25">
      <c r="A7" s="859"/>
      <c r="B7" s="52" t="s">
        <v>39</v>
      </c>
      <c r="C7" s="53">
        <v>228.8</v>
      </c>
      <c r="D7" s="53">
        <v>1448.71</v>
      </c>
      <c r="E7" s="53">
        <v>1677.51</v>
      </c>
      <c r="F7" s="54"/>
      <c r="G7" s="53">
        <v>6509044</v>
      </c>
    </row>
    <row r="8" spans="1:7" s="44" customFormat="1" ht="25.5" customHeight="1" x14ac:dyDescent="0.25">
      <c r="A8" s="860" t="s">
        <v>447</v>
      </c>
      <c r="B8" s="860"/>
      <c r="C8" s="860"/>
      <c r="D8" s="860"/>
      <c r="E8" s="860"/>
      <c r="F8" s="861"/>
      <c r="G8" s="627">
        <v>-537426.5</v>
      </c>
    </row>
    <row r="9" spans="1:7" s="44" customFormat="1" ht="26.65" customHeight="1" x14ac:dyDescent="0.25">
      <c r="A9" s="860" t="s">
        <v>283</v>
      </c>
      <c r="B9" s="860"/>
      <c r="C9" s="860"/>
      <c r="D9" s="860"/>
      <c r="E9" s="860"/>
      <c r="F9" s="861"/>
      <c r="G9" s="628">
        <v>533345.9</v>
      </c>
    </row>
    <row r="10" spans="1:7" s="44" customFormat="1" ht="23.25" customHeight="1" x14ac:dyDescent="0.25">
      <c r="A10" s="55"/>
      <c r="B10" s="862" t="s">
        <v>387</v>
      </c>
      <c r="C10" s="862"/>
      <c r="D10" s="862"/>
      <c r="E10" s="862"/>
      <c r="F10" s="863"/>
      <c r="G10" s="56">
        <v>6504963.4000000004</v>
      </c>
    </row>
    <row r="11" spans="1:7" s="44" customFormat="1" ht="23.25" customHeight="1" x14ac:dyDescent="0.25">
      <c r="A11" s="55"/>
      <c r="B11" s="567"/>
      <c r="C11" s="567"/>
      <c r="D11" s="864" t="s">
        <v>40</v>
      </c>
      <c r="E11" s="865"/>
      <c r="F11" s="865"/>
      <c r="G11" s="57">
        <v>6179715.2000000002</v>
      </c>
    </row>
    <row r="12" spans="1:7" s="44" customFormat="1" ht="23.25" customHeight="1" x14ac:dyDescent="0.25">
      <c r="A12" s="55"/>
      <c r="B12" s="567"/>
      <c r="C12" s="567"/>
      <c r="D12" s="852" t="s">
        <v>41</v>
      </c>
      <c r="E12" s="853"/>
      <c r="F12" s="853"/>
      <c r="G12" s="58">
        <v>325248.2</v>
      </c>
    </row>
    <row r="13" spans="1:7" s="44" customFormat="1" ht="23.25" customHeight="1" x14ac:dyDescent="0.25">
      <c r="A13" s="55"/>
      <c r="B13" s="565"/>
      <c r="C13" s="565"/>
      <c r="D13" s="565"/>
      <c r="E13" s="565"/>
      <c r="F13" s="566"/>
      <c r="G13" s="59"/>
    </row>
    <row r="14" spans="1:7" s="43" customFormat="1" ht="29.45" customHeight="1" x14ac:dyDescent="0.25">
      <c r="A14" s="857" t="s">
        <v>42</v>
      </c>
      <c r="B14" s="38" t="s">
        <v>37</v>
      </c>
      <c r="C14" s="39">
        <v>225.6</v>
      </c>
      <c r="D14" s="39">
        <v>298</v>
      </c>
      <c r="E14" s="40">
        <v>523.6</v>
      </c>
      <c r="F14" s="41">
        <v>31</v>
      </c>
      <c r="G14" s="42">
        <v>2064904.4</v>
      </c>
    </row>
    <row r="15" spans="1:7" s="50" customFormat="1" ht="29.45" customHeight="1" x14ac:dyDescent="0.25">
      <c r="A15" s="867"/>
      <c r="B15" s="45" t="s">
        <v>38</v>
      </c>
      <c r="C15" s="46">
        <v>123.9</v>
      </c>
      <c r="D15" s="46">
        <v>50.5</v>
      </c>
      <c r="E15" s="47">
        <v>174.4</v>
      </c>
      <c r="F15" s="48">
        <v>16</v>
      </c>
      <c r="G15" s="49">
        <v>354981</v>
      </c>
    </row>
    <row r="16" spans="1:7" s="44" customFormat="1" ht="29.45" customHeight="1" x14ac:dyDescent="0.25">
      <c r="A16" s="868"/>
      <c r="B16" s="60" t="s">
        <v>39</v>
      </c>
      <c r="C16" s="61">
        <v>349.5</v>
      </c>
      <c r="D16" s="61">
        <v>348.5</v>
      </c>
      <c r="E16" s="62">
        <v>698</v>
      </c>
      <c r="F16" s="63"/>
      <c r="G16" s="62">
        <v>2419885.4</v>
      </c>
    </row>
    <row r="17" spans="1:7" s="64" customFormat="1" ht="24.75" customHeight="1" x14ac:dyDescent="0.25">
      <c r="A17" s="860" t="s">
        <v>448</v>
      </c>
      <c r="B17" s="860"/>
      <c r="C17" s="860"/>
      <c r="D17" s="860"/>
      <c r="E17" s="860"/>
      <c r="F17" s="861"/>
      <c r="G17" s="627">
        <v>-208591.5</v>
      </c>
    </row>
    <row r="18" spans="1:7" s="64" customFormat="1" ht="21.75" customHeight="1" x14ac:dyDescent="0.25">
      <c r="A18" s="860" t="s">
        <v>449</v>
      </c>
      <c r="B18" s="860"/>
      <c r="C18" s="860"/>
      <c r="D18" s="860"/>
      <c r="E18" s="860"/>
      <c r="F18" s="861"/>
      <c r="G18" s="65">
        <v>208043.8</v>
      </c>
    </row>
    <row r="19" spans="1:7" s="64" customFormat="1" ht="21.75" customHeight="1" x14ac:dyDescent="0.25">
      <c r="A19" s="55"/>
      <c r="B19" s="869" t="s">
        <v>387</v>
      </c>
      <c r="C19" s="869"/>
      <c r="D19" s="869"/>
      <c r="E19" s="869"/>
      <c r="F19" s="870"/>
      <c r="G19" s="629">
        <v>2419337.7000000002</v>
      </c>
    </row>
    <row r="20" spans="1:7" s="64" customFormat="1" ht="21.75" customHeight="1" x14ac:dyDescent="0.25">
      <c r="A20" s="55"/>
      <c r="B20" s="567"/>
      <c r="C20" s="567"/>
      <c r="D20" s="864" t="s">
        <v>40</v>
      </c>
      <c r="E20" s="865"/>
      <c r="F20" s="865"/>
      <c r="G20" s="57">
        <v>2298370.7999999998</v>
      </c>
    </row>
    <row r="21" spans="1:7" s="64" customFormat="1" ht="21.75" customHeight="1" x14ac:dyDescent="0.25">
      <c r="A21" s="55"/>
      <c r="B21" s="567"/>
      <c r="C21" s="567"/>
      <c r="D21" s="852" t="s">
        <v>41</v>
      </c>
      <c r="E21" s="853"/>
      <c r="F21" s="853"/>
      <c r="G21" s="58">
        <v>120966.9</v>
      </c>
    </row>
    <row r="22" spans="1:7" s="64" customFormat="1" ht="12.75" customHeight="1" x14ac:dyDescent="0.25">
      <c r="A22" s="66"/>
      <c r="B22" s="66"/>
      <c r="C22" s="66"/>
      <c r="D22" s="66"/>
      <c r="E22" s="66"/>
      <c r="F22" s="66"/>
      <c r="G22" s="67"/>
    </row>
    <row r="23" spans="1:7" s="69" customFormat="1" ht="20.45" customHeight="1" x14ac:dyDescent="0.25">
      <c r="A23" s="871" t="s">
        <v>43</v>
      </c>
      <c r="B23" s="871"/>
      <c r="C23" s="871"/>
      <c r="D23" s="871"/>
      <c r="E23" s="871"/>
      <c r="F23" s="871"/>
      <c r="G23" s="68"/>
    </row>
    <row r="24" spans="1:7" s="69" customFormat="1" ht="27.95" customHeight="1" x14ac:dyDescent="0.25">
      <c r="A24" s="872" t="s">
        <v>450</v>
      </c>
      <c r="B24" s="872"/>
      <c r="C24" s="872"/>
      <c r="D24" s="872"/>
      <c r="E24" s="872"/>
      <c r="F24" s="873"/>
      <c r="G24" s="738">
        <v>65</v>
      </c>
    </row>
    <row r="25" spans="1:7" s="69" customFormat="1" ht="21.4" customHeight="1" x14ac:dyDescent="0.25">
      <c r="A25" s="872" t="s">
        <v>451</v>
      </c>
      <c r="B25" s="872"/>
      <c r="C25" s="872"/>
      <c r="D25" s="872"/>
      <c r="E25" s="872"/>
      <c r="F25" s="70"/>
      <c r="G25" s="737">
        <v>0.94</v>
      </c>
    </row>
    <row r="26" spans="1:7" s="69" customFormat="1" ht="26.65" customHeight="1" x14ac:dyDescent="0.25">
      <c r="A26" s="872" t="s">
        <v>361</v>
      </c>
      <c r="B26" s="872"/>
      <c r="C26" s="872"/>
      <c r="D26" s="872"/>
      <c r="E26" s="872"/>
      <c r="F26" s="873"/>
      <c r="G26" s="736">
        <v>28.6</v>
      </c>
    </row>
    <row r="27" spans="1:7" s="69" customFormat="1" ht="26.65" customHeight="1" x14ac:dyDescent="0.25">
      <c r="A27" s="872" t="s">
        <v>44</v>
      </c>
      <c r="B27" s="872"/>
      <c r="C27" s="872"/>
      <c r="D27" s="872"/>
      <c r="E27" s="872"/>
      <c r="F27" s="564"/>
      <c r="G27" s="735">
        <v>7.28</v>
      </c>
    </row>
    <row r="28" spans="1:7" s="69" customFormat="1" ht="20.45" customHeight="1" x14ac:dyDescent="0.25">
      <c r="A28" s="71"/>
      <c r="B28" s="72"/>
      <c r="C28" s="71"/>
      <c r="D28" s="71"/>
      <c r="E28" s="71"/>
      <c r="F28" s="73"/>
      <c r="G28" s="73"/>
    </row>
    <row r="29" spans="1:7" ht="20.45" customHeight="1" x14ac:dyDescent="0.25">
      <c r="A29" s="866"/>
      <c r="B29" s="866"/>
      <c r="C29" s="866"/>
      <c r="D29" s="866"/>
      <c r="E29" s="866"/>
      <c r="F29" s="866"/>
      <c r="G29" s="650"/>
    </row>
    <row r="30" spans="1:7" x14ac:dyDescent="0.2">
      <c r="E30" s="51"/>
    </row>
    <row r="31" spans="1:7" x14ac:dyDescent="0.2">
      <c r="E31" s="51"/>
    </row>
    <row r="32" spans="1:7" x14ac:dyDescent="0.2">
      <c r="E32" s="51"/>
    </row>
  </sheetData>
  <mergeCells count="25">
    <mergeCell ref="A29:F29"/>
    <mergeCell ref="A14:A16"/>
    <mergeCell ref="A17:F17"/>
    <mergeCell ref="A18:F18"/>
    <mergeCell ref="B19:F19"/>
    <mergeCell ref="D20:F20"/>
    <mergeCell ref="D21:F21"/>
    <mergeCell ref="A23:F23"/>
    <mergeCell ref="A24:F24"/>
    <mergeCell ref="A25:E25"/>
    <mergeCell ref="A26:F26"/>
    <mergeCell ref="A27:E27"/>
    <mergeCell ref="D12:F12"/>
    <mergeCell ref="A1:G1"/>
    <mergeCell ref="A3:A4"/>
    <mergeCell ref="B3:B4"/>
    <mergeCell ref="C3:C4"/>
    <mergeCell ref="D3:D4"/>
    <mergeCell ref="E3:E4"/>
    <mergeCell ref="F3:F4"/>
    <mergeCell ref="A5:A7"/>
    <mergeCell ref="A8:F8"/>
    <mergeCell ref="A9:F9"/>
    <mergeCell ref="B10:F10"/>
    <mergeCell ref="D11:F11"/>
  </mergeCells>
  <printOptions horizontalCentered="1"/>
  <pageMargins left="0.51181102362204722" right="0.11811023622047245" top="0.15748031496062992" bottom="0.15748031496062992" header="0.31496062992125984" footer="0.31496062992125984"/>
  <pageSetup paperSize="9" scale="81"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1:K23"/>
  <sheetViews>
    <sheetView view="pageBreakPreview" zoomScale="60" zoomScaleNormal="90" workbookViewId="0">
      <selection activeCell="J19" sqref="J19"/>
    </sheetView>
  </sheetViews>
  <sheetFormatPr defaultColWidth="9.140625" defaultRowHeight="12.75" x14ac:dyDescent="0.2"/>
  <cols>
    <col min="1" max="1" width="32.5703125" style="69" customWidth="1"/>
    <col min="2" max="2" width="32.85546875" style="69" customWidth="1"/>
    <col min="3" max="3" width="15.5703125" style="69" customWidth="1"/>
    <col min="4" max="4" width="28.28515625" style="69" customWidth="1"/>
    <col min="5" max="5" width="20.7109375" style="69" customWidth="1"/>
    <col min="6" max="6" width="20.42578125" style="69" customWidth="1"/>
    <col min="7" max="7" width="18.85546875" style="69" customWidth="1"/>
    <col min="8" max="8" width="28" style="74" customWidth="1"/>
    <col min="9" max="9" width="9.140625" style="51" customWidth="1"/>
    <col min="10" max="10" width="22.42578125" style="51" customWidth="1"/>
    <col min="11" max="11" width="25.5703125" style="74" customWidth="1"/>
    <col min="12" max="12" width="24.28515625" style="51" customWidth="1"/>
    <col min="13" max="13" width="12.42578125" style="51" bestFit="1" customWidth="1"/>
    <col min="14" max="14" width="13" style="51" bestFit="1" customWidth="1"/>
    <col min="15" max="16384" width="9.140625" style="51"/>
  </cols>
  <sheetData>
    <row r="1" spans="1:11" ht="50.45" customHeight="1" x14ac:dyDescent="0.25">
      <c r="A1" s="877" t="s">
        <v>521</v>
      </c>
      <c r="B1" s="877"/>
      <c r="C1" s="877"/>
      <c r="D1" s="877"/>
      <c r="E1" s="877"/>
      <c r="F1" s="877"/>
      <c r="G1" s="877"/>
      <c r="H1" s="877"/>
      <c r="K1" s="51"/>
    </row>
    <row r="2" spans="1:11" s="37" customFormat="1" ht="63.95" customHeight="1" x14ac:dyDescent="0.25">
      <c r="A2" s="878" t="s">
        <v>45</v>
      </c>
      <c r="B2" s="878" t="s">
        <v>30</v>
      </c>
      <c r="C2" s="878" t="s">
        <v>46</v>
      </c>
      <c r="D2" s="878" t="s">
        <v>605</v>
      </c>
      <c r="E2" s="878" t="s">
        <v>47</v>
      </c>
      <c r="F2" s="878" t="s">
        <v>48</v>
      </c>
      <c r="G2" s="878" t="s">
        <v>452</v>
      </c>
      <c r="H2" s="626" t="s">
        <v>35</v>
      </c>
    </row>
    <row r="3" spans="1:11" s="37" customFormat="1" ht="95.25" customHeight="1" x14ac:dyDescent="0.25">
      <c r="A3" s="879"/>
      <c r="B3" s="879"/>
      <c r="C3" s="879"/>
      <c r="D3" s="879"/>
      <c r="E3" s="879"/>
      <c r="F3" s="879"/>
      <c r="G3" s="879"/>
      <c r="H3" s="652" t="s">
        <v>453</v>
      </c>
    </row>
    <row r="4" spans="1:11" ht="37.5" customHeight="1" x14ac:dyDescent="0.25">
      <c r="A4" s="880" t="s">
        <v>606</v>
      </c>
      <c r="B4" s="655" t="s">
        <v>37</v>
      </c>
      <c r="C4" s="729">
        <v>29</v>
      </c>
      <c r="D4" s="78">
        <v>10665.8</v>
      </c>
      <c r="E4" s="82">
        <v>801.9</v>
      </c>
      <c r="F4" s="82">
        <v>1118.7</v>
      </c>
      <c r="G4" s="83">
        <v>12586.4</v>
      </c>
      <c r="H4" s="79">
        <v>22966152.299999997</v>
      </c>
      <c r="K4" s="728"/>
    </row>
    <row r="5" spans="1:11" ht="31.7" customHeight="1" x14ac:dyDescent="0.25">
      <c r="A5" s="881"/>
      <c r="B5" s="654" t="s">
        <v>49</v>
      </c>
      <c r="C5" s="730">
        <v>12</v>
      </c>
      <c r="D5" s="80">
        <v>1321.3</v>
      </c>
      <c r="E5" s="77"/>
      <c r="F5" s="77">
        <v>1926.8</v>
      </c>
      <c r="G5" s="76">
        <v>3248.1</v>
      </c>
      <c r="H5" s="81">
        <v>2452445.5</v>
      </c>
      <c r="K5" s="728"/>
    </row>
    <row r="6" spans="1:11" ht="33" customHeight="1" x14ac:dyDescent="0.25">
      <c r="A6" s="881"/>
      <c r="B6" s="656" t="s">
        <v>38</v>
      </c>
      <c r="C6" s="731">
        <v>14</v>
      </c>
      <c r="D6" s="80">
        <v>334.2</v>
      </c>
      <c r="E6" s="77">
        <v>137.5</v>
      </c>
      <c r="F6" s="77">
        <v>906.8</v>
      </c>
      <c r="G6" s="76">
        <v>1378.5</v>
      </c>
      <c r="H6" s="81">
        <v>1214293.1000000001</v>
      </c>
      <c r="K6" s="728"/>
    </row>
    <row r="7" spans="1:11" ht="36.950000000000003" customHeight="1" x14ac:dyDescent="0.25">
      <c r="A7" s="881"/>
      <c r="B7" s="656" t="s">
        <v>50</v>
      </c>
      <c r="C7" s="730">
        <v>6</v>
      </c>
      <c r="D7" s="80">
        <v>1280</v>
      </c>
      <c r="E7" s="77"/>
      <c r="F7" s="77">
        <v>2321.3000000000002</v>
      </c>
      <c r="G7" s="76">
        <v>3601.3</v>
      </c>
      <c r="H7" s="81">
        <v>1359562.7999999998</v>
      </c>
      <c r="K7" s="728"/>
    </row>
    <row r="8" spans="1:11" ht="31.7" customHeight="1" x14ac:dyDescent="0.25">
      <c r="A8" s="881"/>
      <c r="B8" s="657" t="s">
        <v>51</v>
      </c>
      <c r="C8" s="732">
        <v>70</v>
      </c>
      <c r="D8" s="80">
        <v>0</v>
      </c>
      <c r="E8" s="77">
        <v>0</v>
      </c>
      <c r="F8" s="77">
        <v>0</v>
      </c>
      <c r="G8" s="76">
        <v>0</v>
      </c>
      <c r="H8" s="81">
        <v>0</v>
      </c>
      <c r="K8" s="728"/>
    </row>
    <row r="9" spans="1:11" ht="39.75" customHeight="1" x14ac:dyDescent="0.25">
      <c r="A9" s="882"/>
      <c r="B9" s="658" t="s">
        <v>39</v>
      </c>
      <c r="C9" s="571"/>
      <c r="D9" s="572">
        <v>13601.3</v>
      </c>
      <c r="E9" s="573">
        <v>939.4</v>
      </c>
      <c r="F9" s="573">
        <v>6273.6</v>
      </c>
      <c r="G9" s="574">
        <v>20814.3</v>
      </c>
      <c r="H9" s="575">
        <v>27992453.699999999</v>
      </c>
      <c r="K9" s="728"/>
    </row>
    <row r="10" spans="1:11" s="69" customFormat="1" ht="31.7" customHeight="1" x14ac:dyDescent="0.25">
      <c r="A10" s="84"/>
      <c r="B10" s="883" t="s">
        <v>386</v>
      </c>
      <c r="C10" s="883"/>
      <c r="D10" s="883"/>
      <c r="E10" s="883"/>
      <c r="F10" s="883"/>
      <c r="G10" s="884"/>
      <c r="H10" s="576">
        <v>-2347573.1</v>
      </c>
      <c r="K10" s="728"/>
    </row>
    <row r="11" spans="1:11" s="69" customFormat="1" ht="32.25" customHeight="1" x14ac:dyDescent="0.25">
      <c r="A11" s="84"/>
      <c r="B11" s="883" t="s">
        <v>284</v>
      </c>
      <c r="C11" s="883"/>
      <c r="D11" s="883"/>
      <c r="E11" s="883"/>
      <c r="F11" s="883"/>
      <c r="G11" s="884"/>
      <c r="H11" s="85">
        <v>2299960.7000000002</v>
      </c>
      <c r="K11" s="728"/>
    </row>
    <row r="12" spans="1:11" s="69" customFormat="1" ht="32.1" customHeight="1" x14ac:dyDescent="0.25">
      <c r="A12" s="86"/>
      <c r="B12" s="87"/>
      <c r="C12" s="874" t="s">
        <v>387</v>
      </c>
      <c r="D12" s="874"/>
      <c r="E12" s="875"/>
      <c r="F12" s="875"/>
      <c r="G12" s="876"/>
      <c r="H12" s="577">
        <v>27944841.300000001</v>
      </c>
      <c r="K12" s="728"/>
    </row>
    <row r="13" spans="1:11" s="69" customFormat="1" ht="32.1" customHeight="1" x14ac:dyDescent="0.25">
      <c r="A13" s="86"/>
      <c r="B13" s="87"/>
      <c r="C13" s="568"/>
      <c r="D13" s="653"/>
      <c r="E13" s="886" t="s">
        <v>40</v>
      </c>
      <c r="F13" s="865"/>
      <c r="G13" s="865"/>
      <c r="H13" s="57">
        <v>26547599.199999999</v>
      </c>
      <c r="J13" s="630"/>
      <c r="K13" s="728"/>
    </row>
    <row r="14" spans="1:11" s="69" customFormat="1" ht="32.1" customHeight="1" x14ac:dyDescent="0.25">
      <c r="A14" s="86"/>
      <c r="B14" s="87"/>
      <c r="C14" s="568"/>
      <c r="D14" s="568"/>
      <c r="E14" s="852" t="s">
        <v>41</v>
      </c>
      <c r="F14" s="853"/>
      <c r="G14" s="853"/>
      <c r="H14" s="58">
        <v>1397242.1</v>
      </c>
      <c r="K14" s="728"/>
    </row>
    <row r="15" spans="1:11" ht="27.95" customHeight="1" x14ac:dyDescent="0.25">
      <c r="A15" s="887" t="s">
        <v>43</v>
      </c>
      <c r="B15" s="887"/>
      <c r="C15" s="887"/>
      <c r="D15" s="887"/>
      <c r="E15" s="887"/>
      <c r="F15" s="887"/>
      <c r="G15" s="887"/>
      <c r="H15" s="887"/>
      <c r="K15" s="51"/>
    </row>
    <row r="16" spans="1:11" ht="33.75" customHeight="1" x14ac:dyDescent="0.25">
      <c r="A16" s="885" t="s">
        <v>388</v>
      </c>
      <c r="B16" s="885"/>
      <c r="C16" s="885"/>
      <c r="D16" s="885"/>
      <c r="E16" s="885"/>
      <c r="F16" s="885"/>
      <c r="G16" s="885"/>
      <c r="H16" s="734">
        <v>220</v>
      </c>
      <c r="K16" s="51"/>
    </row>
    <row r="17" spans="1:11" ht="37.5" customHeight="1" x14ac:dyDescent="0.25">
      <c r="A17" s="885" t="s">
        <v>285</v>
      </c>
      <c r="B17" s="885"/>
      <c r="C17" s="885"/>
      <c r="D17" s="885"/>
      <c r="E17" s="885"/>
      <c r="F17" s="885"/>
      <c r="G17" s="885"/>
      <c r="H17" s="733">
        <v>28.6</v>
      </c>
      <c r="K17" s="51"/>
    </row>
    <row r="18" spans="1:11" ht="23.45" customHeight="1" x14ac:dyDescent="0.2"/>
    <row r="19" spans="1:11" s="69" customFormat="1" ht="33.6" customHeight="1" x14ac:dyDescent="0.2">
      <c r="H19" s="74"/>
      <c r="K19" s="74"/>
    </row>
    <row r="20" spans="1:11" s="69" customFormat="1" ht="33.6" customHeight="1" x14ac:dyDescent="0.2">
      <c r="H20" s="74"/>
      <c r="K20" s="74"/>
    </row>
    <row r="21" spans="1:11" s="75" customFormat="1" ht="32.450000000000003" customHeight="1" x14ac:dyDescent="0.2">
      <c r="A21" s="69"/>
      <c r="B21" s="69"/>
      <c r="C21" s="69"/>
      <c r="D21" s="69"/>
      <c r="E21" s="69"/>
      <c r="F21" s="69"/>
      <c r="G21" s="69"/>
      <c r="H21" s="74"/>
      <c r="K21" s="74"/>
    </row>
    <row r="22" spans="1:11" s="75" customFormat="1" ht="30.6" customHeight="1" x14ac:dyDescent="0.2">
      <c r="A22" s="69"/>
      <c r="B22" s="69"/>
      <c r="C22" s="69"/>
      <c r="D22" s="69"/>
      <c r="E22" s="69"/>
      <c r="F22" s="69"/>
      <c r="G22" s="69"/>
      <c r="H22" s="74"/>
      <c r="K22" s="74"/>
    </row>
    <row r="23" spans="1:11" s="75" customFormat="1" ht="30.6" customHeight="1" x14ac:dyDescent="0.2">
      <c r="A23" s="69"/>
      <c r="B23" s="69"/>
      <c r="C23" s="69"/>
      <c r="D23" s="69"/>
      <c r="E23" s="69"/>
      <c r="F23" s="69"/>
      <c r="G23" s="69"/>
      <c r="H23" s="74"/>
      <c r="K23" s="74"/>
    </row>
  </sheetData>
  <mergeCells count="17">
    <mergeCell ref="A17:G17"/>
    <mergeCell ref="E13:G13"/>
    <mergeCell ref="E14:G14"/>
    <mergeCell ref="A15:H15"/>
    <mergeCell ref="A16:G16"/>
    <mergeCell ref="C12:G12"/>
    <mergeCell ref="A1:H1"/>
    <mergeCell ref="A2:A3"/>
    <mergeCell ref="B2:B3"/>
    <mergeCell ref="C2:C3"/>
    <mergeCell ref="D2:D3"/>
    <mergeCell ref="E2:E3"/>
    <mergeCell ref="F2:F3"/>
    <mergeCell ref="G2:G3"/>
    <mergeCell ref="A4:A9"/>
    <mergeCell ref="B10:G10"/>
    <mergeCell ref="B11:G11"/>
  </mergeCells>
  <printOptions horizontalCentered="1"/>
  <pageMargins left="0.11811023622047245" right="0.31496062992125984" top="0.19685039370078741" bottom="0.15748031496062992" header="0.31496062992125984" footer="0.31496062992125984"/>
  <pageSetup paperSize="9" scale="7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2:O29"/>
  <sheetViews>
    <sheetView view="pageBreakPreview" zoomScale="90" zoomScaleNormal="100" zoomScaleSheetLayoutView="90" workbookViewId="0">
      <selection activeCell="N18" sqref="N18"/>
    </sheetView>
  </sheetViews>
  <sheetFormatPr defaultColWidth="9.140625" defaultRowHeight="12.75" x14ac:dyDescent="0.2"/>
  <cols>
    <col min="1" max="1" width="47.7109375" style="1" customWidth="1"/>
    <col min="2" max="2" width="13.28515625" style="1" customWidth="1"/>
    <col min="3" max="3" width="13.85546875" style="1" customWidth="1"/>
    <col min="4" max="4" width="14.28515625" style="1" customWidth="1"/>
    <col min="5" max="5" width="10.140625" style="1" customWidth="1"/>
    <col min="6" max="6" width="13.85546875" style="1" customWidth="1"/>
    <col min="7" max="7" width="10.42578125" style="1" customWidth="1"/>
    <col min="8" max="9" width="12.5703125" style="1" customWidth="1"/>
    <col min="10" max="10" width="12" style="1" customWidth="1"/>
    <col min="11" max="11" width="12.7109375" style="1" customWidth="1"/>
    <col min="12" max="12" width="10.42578125" style="1" customWidth="1"/>
    <col min="13" max="16384" width="9.140625" style="1"/>
  </cols>
  <sheetData>
    <row r="2" spans="1:15" ht="46.5" customHeight="1" x14ac:dyDescent="0.3">
      <c r="A2" s="849" t="s">
        <v>526</v>
      </c>
      <c r="B2" s="849"/>
      <c r="C2" s="849"/>
      <c r="D2" s="849"/>
      <c r="E2" s="849"/>
      <c r="F2" s="849"/>
      <c r="G2" s="849"/>
      <c r="H2" s="849"/>
      <c r="I2" s="849"/>
      <c r="J2" s="849"/>
      <c r="K2" s="849"/>
      <c r="L2" s="849"/>
    </row>
    <row r="3" spans="1:15" ht="13.7" customHeight="1" x14ac:dyDescent="0.2"/>
    <row r="4" spans="1:15" ht="18" customHeight="1" x14ac:dyDescent="0.2">
      <c r="A4" s="581"/>
      <c r="B4" s="581"/>
      <c r="C4" s="581"/>
      <c r="D4" s="581"/>
      <c r="E4" s="581"/>
      <c r="F4" s="581"/>
      <c r="G4" s="581"/>
      <c r="H4" s="581"/>
      <c r="I4" s="581"/>
      <c r="J4" s="581"/>
      <c r="K4" s="581"/>
      <c r="L4" s="3" t="s">
        <v>28</v>
      </c>
    </row>
    <row r="5" spans="1:15" ht="26.25" customHeight="1" x14ac:dyDescent="0.2">
      <c r="A5" s="836" t="s">
        <v>24</v>
      </c>
      <c r="B5" s="837" t="s">
        <v>390</v>
      </c>
      <c r="C5" s="837" t="s">
        <v>391</v>
      </c>
      <c r="D5" s="838" t="s">
        <v>392</v>
      </c>
      <c r="E5" s="840" t="s">
        <v>393</v>
      </c>
      <c r="F5" s="837" t="s">
        <v>394</v>
      </c>
      <c r="G5" s="840" t="s">
        <v>395</v>
      </c>
      <c r="H5" s="841" t="s">
        <v>396</v>
      </c>
      <c r="I5" s="841"/>
      <c r="J5" s="837" t="s">
        <v>397</v>
      </c>
      <c r="K5" s="837" t="s">
        <v>398</v>
      </c>
      <c r="L5" s="837" t="s">
        <v>399</v>
      </c>
    </row>
    <row r="6" spans="1:15" ht="75.75" customHeight="1" x14ac:dyDescent="0.2">
      <c r="A6" s="836"/>
      <c r="B6" s="837"/>
      <c r="C6" s="837"/>
      <c r="D6" s="839"/>
      <c r="E6" s="840"/>
      <c r="F6" s="837"/>
      <c r="G6" s="840"/>
      <c r="H6" s="584" t="s">
        <v>607</v>
      </c>
      <c r="I6" s="585" t="s">
        <v>401</v>
      </c>
      <c r="J6" s="837"/>
      <c r="K6" s="837"/>
      <c r="L6" s="837"/>
      <c r="M6" s="890"/>
      <c r="N6" s="891"/>
      <c r="O6" s="891"/>
    </row>
    <row r="7" spans="1:15" x14ac:dyDescent="0.2">
      <c r="A7" s="4">
        <v>1</v>
      </c>
      <c r="B7" s="6">
        <v>2</v>
      </c>
      <c r="C7" s="5">
        <v>3</v>
      </c>
      <c r="D7" s="4">
        <v>4</v>
      </c>
      <c r="E7" s="4">
        <v>5</v>
      </c>
      <c r="F7" s="6">
        <v>6</v>
      </c>
      <c r="G7" s="4">
        <v>7</v>
      </c>
      <c r="H7" s="4">
        <v>8</v>
      </c>
      <c r="I7" s="4" t="s">
        <v>402</v>
      </c>
      <c r="J7" s="4">
        <v>9</v>
      </c>
      <c r="K7" s="4">
        <v>10</v>
      </c>
      <c r="L7" s="4">
        <v>11</v>
      </c>
    </row>
    <row r="8" spans="1:15" ht="40.700000000000003" customHeight="1" x14ac:dyDescent="0.2">
      <c r="A8" s="7" t="s">
        <v>352</v>
      </c>
      <c r="B8" s="10">
        <v>0.59490799999999999</v>
      </c>
      <c r="C8" s="11">
        <v>0.7</v>
      </c>
      <c r="D8" s="10">
        <v>2.9387522399999999</v>
      </c>
      <c r="E8" s="13">
        <f>D8/C8*100</f>
        <v>419.8217485714286</v>
      </c>
      <c r="F8" s="10">
        <v>369.2</v>
      </c>
      <c r="G8" s="13" t="s">
        <v>3</v>
      </c>
      <c r="H8" s="10">
        <v>4.0999999999999996</v>
      </c>
      <c r="I8" s="10">
        <v>1.2122005899999999</v>
      </c>
      <c r="J8" s="9">
        <f>H8/D8*100</f>
        <v>139.51499361511333</v>
      </c>
      <c r="K8" s="12">
        <v>5.2</v>
      </c>
      <c r="L8" s="9">
        <f>K8/H8*100</f>
        <v>126.82926829268295</v>
      </c>
      <c r="N8" s="589"/>
    </row>
    <row r="9" spans="1:15" ht="40.700000000000003" customHeight="1" x14ac:dyDescent="0.2">
      <c r="A9" s="7" t="s">
        <v>353</v>
      </c>
      <c r="B9" s="10">
        <v>0.19830200000000001</v>
      </c>
      <c r="C9" s="11">
        <v>0.3</v>
      </c>
      <c r="D9" s="10">
        <v>1.2594652500000001</v>
      </c>
      <c r="E9" s="13">
        <f>D9/C9*100</f>
        <v>419.82175000000001</v>
      </c>
      <c r="F9" s="10">
        <v>158.19999999999999</v>
      </c>
      <c r="G9" s="13" t="s">
        <v>3</v>
      </c>
      <c r="H9" s="10">
        <v>1.8</v>
      </c>
      <c r="I9" s="10">
        <v>0.51951455000000002</v>
      </c>
      <c r="J9" s="9">
        <f>H9/D9*100</f>
        <v>142.9177978511118</v>
      </c>
      <c r="K9" s="12">
        <v>2.2000000000000002</v>
      </c>
      <c r="L9" s="9">
        <f>K9/H9*100</f>
        <v>122.22222222222223</v>
      </c>
      <c r="N9" s="589"/>
    </row>
    <row r="10" spans="1:15" ht="19.5" x14ac:dyDescent="0.2">
      <c r="A10" s="14" t="s">
        <v>281</v>
      </c>
      <c r="B10" s="16">
        <f>B8+B9</f>
        <v>0.79320999999999997</v>
      </c>
      <c r="C10" s="15">
        <f>SUM(C8:C9)</f>
        <v>1</v>
      </c>
      <c r="D10" s="16">
        <f>D8+D9</f>
        <v>4.1982174900000002</v>
      </c>
      <c r="E10" s="615">
        <f>D10/C10*100</f>
        <v>419.82174900000001</v>
      </c>
      <c r="F10" s="16">
        <v>527.4</v>
      </c>
      <c r="G10" s="615" t="s">
        <v>3</v>
      </c>
      <c r="H10" s="16">
        <f>H8+H9</f>
        <v>5.8999999999999995</v>
      </c>
      <c r="I10" s="16">
        <f>I8+I9</f>
        <v>1.7317151399999999</v>
      </c>
      <c r="J10" s="592">
        <f>H10/D10*100</f>
        <v>140.53583488834448</v>
      </c>
      <c r="K10" s="17">
        <f>K8+K9</f>
        <v>7.4</v>
      </c>
      <c r="L10" s="9">
        <f>K10/H10*100</f>
        <v>125.42372881355934</v>
      </c>
    </row>
    <row r="11" spans="1:15" x14ac:dyDescent="0.2">
      <c r="A11" s="389"/>
    </row>
    <row r="12" spans="1:15" ht="49.7" customHeight="1" x14ac:dyDescent="0.2">
      <c r="A12" s="616" t="s">
        <v>437</v>
      </c>
      <c r="B12" s="20">
        <v>103.4</v>
      </c>
      <c r="C12" s="20">
        <v>98.4</v>
      </c>
      <c r="D12" s="20">
        <v>97</v>
      </c>
      <c r="F12" s="20">
        <v>94.5</v>
      </c>
      <c r="H12" s="20">
        <v>101.8</v>
      </c>
      <c r="I12" s="18"/>
      <c r="K12" s="20">
        <v>102.6</v>
      </c>
    </row>
    <row r="13" spans="1:15" ht="17.25" customHeight="1" x14ac:dyDescent="0.2">
      <c r="A13" s="34"/>
      <c r="B13" s="892"/>
      <c r="C13" s="892"/>
    </row>
    <row r="14" spans="1:15" ht="37.5" customHeight="1" x14ac:dyDescent="0.2">
      <c r="A14" s="33" t="s">
        <v>357</v>
      </c>
      <c r="B14" s="390">
        <v>25</v>
      </c>
      <c r="C14" s="390">
        <v>25</v>
      </c>
      <c r="D14" s="390" t="s">
        <v>282</v>
      </c>
      <c r="E14" s="617"/>
      <c r="F14" s="390">
        <v>8</v>
      </c>
      <c r="G14" s="391"/>
      <c r="H14" s="390">
        <v>8</v>
      </c>
      <c r="I14" s="617"/>
      <c r="J14" s="391"/>
      <c r="K14" s="390">
        <v>10</v>
      </c>
      <c r="L14" s="391"/>
    </row>
    <row r="15" spans="1:15" ht="22.7" customHeight="1" x14ac:dyDescent="0.2">
      <c r="B15" s="893"/>
      <c r="C15" s="893"/>
      <c r="D15" s="893"/>
      <c r="E15" s="893"/>
      <c r="F15" s="893"/>
      <c r="G15" s="893"/>
    </row>
    <row r="16" spans="1:15" ht="27.95" customHeight="1" x14ac:dyDescent="0.2">
      <c r="A16" s="894" t="s">
        <v>608</v>
      </c>
      <c r="B16" s="894"/>
      <c r="C16" s="894"/>
      <c r="D16" s="894"/>
      <c r="E16" s="894"/>
      <c r="F16" s="894"/>
      <c r="G16" s="894"/>
      <c r="H16" s="894"/>
      <c r="I16" s="894"/>
      <c r="J16" s="894"/>
      <c r="K16" s="894"/>
      <c r="L16" s="894"/>
    </row>
    <row r="17" spans="1:12" x14ac:dyDescent="0.2">
      <c r="A17" s="888"/>
      <c r="B17" s="888"/>
      <c r="C17" s="888"/>
      <c r="D17" s="888"/>
      <c r="E17" s="888"/>
      <c r="F17" s="888"/>
      <c r="G17" s="888"/>
      <c r="H17" s="888"/>
      <c r="I17" s="888"/>
      <c r="J17" s="888"/>
      <c r="K17" s="888"/>
      <c r="L17" s="888"/>
    </row>
    <row r="18" spans="1:12" ht="31.7" customHeight="1" x14ac:dyDescent="0.2">
      <c r="A18" s="889"/>
      <c r="B18" s="889"/>
      <c r="C18" s="889"/>
      <c r="D18" s="889"/>
      <c r="E18" s="889"/>
      <c r="F18" s="889"/>
      <c r="G18" s="889"/>
      <c r="H18" s="889"/>
      <c r="I18" s="889"/>
      <c r="J18" s="889"/>
      <c r="K18" s="889"/>
      <c r="L18" s="889"/>
    </row>
    <row r="19" spans="1:12" ht="18.95" hidden="1" customHeight="1" x14ac:dyDescent="0.25">
      <c r="A19" s="618"/>
      <c r="B19" s="619" t="s">
        <v>438</v>
      </c>
      <c r="C19" s="620"/>
      <c r="D19" s="621"/>
      <c r="E19" s="621"/>
      <c r="F19" s="22"/>
      <c r="H19" s="22"/>
      <c r="I19" s="622"/>
      <c r="K19" s="22"/>
    </row>
    <row r="20" spans="1:12" ht="18" hidden="1" x14ac:dyDescent="0.25">
      <c r="A20" s="593"/>
      <c r="B20" s="620" t="s">
        <v>439</v>
      </c>
      <c r="C20" s="623"/>
      <c r="D20" s="620"/>
      <c r="E20" s="620"/>
      <c r="F20" s="24"/>
      <c r="H20" s="24"/>
      <c r="I20" s="624"/>
      <c r="K20" s="24"/>
    </row>
    <row r="21" spans="1:12" ht="18" hidden="1" x14ac:dyDescent="0.25">
      <c r="B21" s="619" t="s">
        <v>440</v>
      </c>
      <c r="C21" s="619"/>
      <c r="D21" s="621"/>
      <c r="E21" s="621"/>
      <c r="F21" s="22"/>
      <c r="H21" s="22"/>
      <c r="I21" s="622"/>
      <c r="K21" s="22"/>
    </row>
    <row r="22" spans="1:12" hidden="1" x14ac:dyDescent="0.2">
      <c r="B22" s="619" t="s">
        <v>441</v>
      </c>
      <c r="C22" s="619"/>
      <c r="D22" s="619"/>
      <c r="E22" s="619"/>
    </row>
    <row r="23" spans="1:12" hidden="1" x14ac:dyDescent="0.2">
      <c r="B23" s="619" t="s">
        <v>442</v>
      </c>
      <c r="C23" s="619"/>
      <c r="D23" s="619"/>
      <c r="E23" s="619"/>
    </row>
    <row r="24" spans="1:12" hidden="1" x14ac:dyDescent="0.2">
      <c r="B24" s="619"/>
      <c r="C24" s="619"/>
      <c r="D24" s="619"/>
      <c r="E24" s="619"/>
    </row>
    <row r="25" spans="1:12" hidden="1" x14ac:dyDescent="0.2"/>
    <row r="26" spans="1:12" hidden="1" x14ac:dyDescent="0.2">
      <c r="B26" s="1" t="s">
        <v>443</v>
      </c>
    </row>
    <row r="27" spans="1:12" hidden="1" x14ac:dyDescent="0.2">
      <c r="B27" s="1" t="s">
        <v>444</v>
      </c>
    </row>
    <row r="28" spans="1:12" hidden="1" x14ac:dyDescent="0.2">
      <c r="B28" s="1" t="s">
        <v>445</v>
      </c>
    </row>
    <row r="29" spans="1:12" hidden="1" x14ac:dyDescent="0.2">
      <c r="B29" s="1" t="s">
        <v>446</v>
      </c>
    </row>
  </sheetData>
  <mergeCells count="18">
    <mergeCell ref="A17:L17"/>
    <mergeCell ref="A18:L18"/>
    <mergeCell ref="K5:K6"/>
    <mergeCell ref="L5:L6"/>
    <mergeCell ref="M6:O6"/>
    <mergeCell ref="B13:C13"/>
    <mergeCell ref="B15:G15"/>
    <mergeCell ref="A16:L16"/>
    <mergeCell ref="A2:L2"/>
    <mergeCell ref="A5:A6"/>
    <mergeCell ref="B5:B6"/>
    <mergeCell ref="C5:C6"/>
    <mergeCell ref="D5:D6"/>
    <mergeCell ref="E5:E6"/>
    <mergeCell ref="F5:F6"/>
    <mergeCell ref="G5:G6"/>
    <mergeCell ref="H5:I5"/>
    <mergeCell ref="J5:J6"/>
  </mergeCells>
  <printOptions horizontalCentered="1"/>
  <pageMargins left="0.39370078740157483" right="0.39370078740157483" top="0.39370078740157483" bottom="0.39370078740157483" header="0" footer="0"/>
  <pageSetup paperSize="9" scale="75"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2:AA23"/>
  <sheetViews>
    <sheetView view="pageBreakPreview" zoomScale="70" zoomScaleNormal="100" zoomScaleSheetLayoutView="70" workbookViewId="0">
      <selection activeCell="R6" sqref="R6"/>
    </sheetView>
  </sheetViews>
  <sheetFormatPr defaultColWidth="9.140625" defaultRowHeight="12.75" x14ac:dyDescent="0.2"/>
  <cols>
    <col min="1" max="1" width="44.42578125" style="1" customWidth="1"/>
    <col min="2" max="2" width="17.42578125" style="1" customWidth="1"/>
    <col min="3" max="3" width="17.140625" style="1" customWidth="1"/>
    <col min="4" max="4" width="15.28515625" style="1" customWidth="1"/>
    <col min="5" max="5" width="10.140625" style="1" customWidth="1"/>
    <col min="6" max="6" width="22.42578125" style="1" customWidth="1"/>
    <col min="7" max="7" width="10.42578125" style="1" customWidth="1"/>
    <col min="8" max="8" width="14.140625" style="1" customWidth="1"/>
    <col min="9" max="9" width="14.42578125" style="1" customWidth="1"/>
    <col min="10" max="10" width="11.140625" style="1" customWidth="1"/>
    <col min="11" max="11" width="14.140625" style="1" customWidth="1"/>
    <col min="12" max="12" width="11.140625" style="1" customWidth="1"/>
    <col min="13" max="16384" width="9.140625" style="1"/>
  </cols>
  <sheetData>
    <row r="2" spans="1:12" ht="47.25" customHeight="1" x14ac:dyDescent="0.2">
      <c r="A2" s="897" t="s">
        <v>522</v>
      </c>
      <c r="B2" s="897"/>
      <c r="C2" s="897"/>
      <c r="D2" s="897"/>
      <c r="E2" s="897"/>
      <c r="F2" s="897"/>
      <c r="G2" s="897"/>
      <c r="H2" s="897"/>
      <c r="I2" s="897"/>
      <c r="J2" s="897"/>
      <c r="K2" s="897"/>
      <c r="L2" s="897"/>
    </row>
    <row r="3" spans="1:12" ht="11.25" customHeight="1" x14ac:dyDescent="0.2">
      <c r="A3" s="897"/>
      <c r="B3" s="897"/>
      <c r="C3" s="897"/>
      <c r="D3" s="897"/>
      <c r="E3" s="897"/>
      <c r="F3" s="897"/>
      <c r="G3" s="897"/>
      <c r="H3" s="897"/>
      <c r="I3" s="897"/>
      <c r="J3" s="897"/>
      <c r="K3" s="897"/>
      <c r="L3" s="897"/>
    </row>
    <row r="4" spans="1:12" ht="20.25" customHeight="1" x14ac:dyDescent="0.2">
      <c r="A4" s="601"/>
      <c r="B4" s="601"/>
      <c r="C4" s="601"/>
      <c r="D4" s="601"/>
      <c r="E4" s="601"/>
      <c r="F4" s="601"/>
      <c r="G4" s="601"/>
      <c r="H4" s="601"/>
      <c r="I4" s="601"/>
      <c r="J4" s="601"/>
      <c r="K4" s="601"/>
      <c r="L4" s="604" t="s">
        <v>28</v>
      </c>
    </row>
    <row r="5" spans="1:12" ht="20.25" customHeight="1" x14ac:dyDescent="0.2">
      <c r="A5" s="850" t="s">
        <v>24</v>
      </c>
      <c r="B5" s="847" t="s">
        <v>425</v>
      </c>
      <c r="C5" s="847" t="s">
        <v>426</v>
      </c>
      <c r="D5" s="847" t="s">
        <v>427</v>
      </c>
      <c r="E5" s="847" t="s">
        <v>418</v>
      </c>
      <c r="F5" s="847" t="s">
        <v>428</v>
      </c>
      <c r="G5" s="847" t="s">
        <v>420</v>
      </c>
      <c r="H5" s="841" t="s">
        <v>396</v>
      </c>
      <c r="I5" s="841"/>
      <c r="J5" s="847" t="s">
        <v>397</v>
      </c>
      <c r="K5" s="847" t="s">
        <v>421</v>
      </c>
      <c r="L5" s="847" t="s">
        <v>422</v>
      </c>
    </row>
    <row r="6" spans="1:12" ht="129" customHeight="1" x14ac:dyDescent="0.2">
      <c r="A6" s="850"/>
      <c r="B6" s="847"/>
      <c r="C6" s="847"/>
      <c r="D6" s="847"/>
      <c r="E6" s="847"/>
      <c r="F6" s="847"/>
      <c r="G6" s="847"/>
      <c r="H6" s="584" t="s">
        <v>633</v>
      </c>
      <c r="I6" s="585" t="s">
        <v>401</v>
      </c>
      <c r="J6" s="847"/>
      <c r="K6" s="847"/>
      <c r="L6" s="847"/>
    </row>
    <row r="7" spans="1:12" x14ac:dyDescent="0.2">
      <c r="A7" s="4">
        <v>1</v>
      </c>
      <c r="B7" s="6">
        <v>2</v>
      </c>
      <c r="C7" s="5">
        <v>3</v>
      </c>
      <c r="D7" s="4">
        <v>4</v>
      </c>
      <c r="E7" s="4">
        <v>5</v>
      </c>
      <c r="F7" s="6">
        <v>6</v>
      </c>
      <c r="G7" s="4">
        <v>7</v>
      </c>
      <c r="H7" s="4">
        <v>8</v>
      </c>
      <c r="I7" s="4" t="s">
        <v>402</v>
      </c>
      <c r="J7" s="4">
        <v>9</v>
      </c>
      <c r="K7" s="4">
        <v>10</v>
      </c>
      <c r="L7" s="4">
        <v>11</v>
      </c>
    </row>
    <row r="8" spans="1:12" ht="48.75" customHeight="1" x14ac:dyDescent="0.2">
      <c r="A8" s="7" t="s">
        <v>352</v>
      </c>
      <c r="B8" s="10">
        <v>553.79999999999995</v>
      </c>
      <c r="C8" s="11">
        <v>367.1</v>
      </c>
      <c r="D8" s="11">
        <v>250.3</v>
      </c>
      <c r="E8" s="9">
        <f>D8/C8*100</f>
        <v>68.183056387905211</v>
      </c>
      <c r="F8" s="10">
        <v>355.7</v>
      </c>
      <c r="G8" s="9">
        <f>F8/D8*100</f>
        <v>142.10946863763482</v>
      </c>
      <c r="H8" s="10">
        <v>277.8</v>
      </c>
      <c r="I8" s="10">
        <v>52.639689920000002</v>
      </c>
      <c r="J8" s="9">
        <f>H8/D8*100</f>
        <v>110.98681582101477</v>
      </c>
      <c r="K8" s="12">
        <v>284.60000000000002</v>
      </c>
      <c r="L8" s="9">
        <f>K8/H8*100</f>
        <v>102.44780417566595</v>
      </c>
    </row>
    <row r="9" spans="1:12" ht="50.25" customHeight="1" x14ac:dyDescent="0.2">
      <c r="A9" s="7" t="s">
        <v>353</v>
      </c>
      <c r="B9" s="10">
        <v>184.6</v>
      </c>
      <c r="C9" s="11">
        <v>157.30000000000001</v>
      </c>
      <c r="D9" s="11">
        <v>107.3</v>
      </c>
      <c r="E9" s="9">
        <f>D9/C9*100</f>
        <v>68.213604577240943</v>
      </c>
      <c r="F9" s="10">
        <v>152.4</v>
      </c>
      <c r="G9" s="9">
        <f>F9/D9*100</f>
        <v>142.03168685927307</v>
      </c>
      <c r="H9" s="10">
        <v>119.1</v>
      </c>
      <c r="I9" s="10">
        <v>22.55986708</v>
      </c>
      <c r="J9" s="9">
        <f>H9/D9*100</f>
        <v>110.99720410065237</v>
      </c>
      <c r="K9" s="12">
        <v>122</v>
      </c>
      <c r="L9" s="9">
        <f>K9/H9*100</f>
        <v>102.43492863140217</v>
      </c>
    </row>
    <row r="10" spans="1:12" ht="19.5" x14ac:dyDescent="0.2">
      <c r="A10" s="14" t="s">
        <v>26</v>
      </c>
      <c r="B10" s="16">
        <f>SUM(B8:B9)</f>
        <v>738.4</v>
      </c>
      <c r="C10" s="15">
        <f>SUM(C8:C9)</f>
        <v>524.40000000000009</v>
      </c>
      <c r="D10" s="15">
        <f>SUM(D8:D9)</f>
        <v>357.6</v>
      </c>
      <c r="E10" s="592">
        <f>D10/C10*100</f>
        <v>68.192219679633865</v>
      </c>
      <c r="F10" s="16">
        <f>SUM(F8:F9)</f>
        <v>508.1</v>
      </c>
      <c r="G10" s="592">
        <f>F10/D10*100</f>
        <v>142.086129753915</v>
      </c>
      <c r="H10" s="16">
        <f>SUM(H8:H9)</f>
        <v>396.9</v>
      </c>
      <c r="I10" s="16">
        <f>SUM(I8:I9)</f>
        <v>75.199556999999999</v>
      </c>
      <c r="J10" s="592">
        <f>H10/D10*100</f>
        <v>110.98993288590601</v>
      </c>
      <c r="K10" s="17">
        <f>SUM(K8:K9)</f>
        <v>406.6</v>
      </c>
      <c r="L10" s="592">
        <f>K10/H10*100</f>
        <v>102.44394053917864</v>
      </c>
    </row>
    <row r="11" spans="1:12" x14ac:dyDescent="0.2">
      <c r="A11" s="27"/>
      <c r="B11" s="2"/>
      <c r="C11" s="2"/>
      <c r="D11" s="2"/>
      <c r="E11" s="2"/>
      <c r="F11" s="2"/>
      <c r="G11" s="2"/>
      <c r="H11" s="2"/>
      <c r="I11" s="2"/>
      <c r="J11" s="2"/>
      <c r="K11" s="2"/>
      <c r="L11" s="2"/>
    </row>
    <row r="12" spans="1:12" ht="48.75" customHeight="1" x14ac:dyDescent="0.2">
      <c r="A12" s="377" t="s">
        <v>429</v>
      </c>
      <c r="B12" s="20">
        <v>103.4</v>
      </c>
      <c r="C12" s="20">
        <v>98.4</v>
      </c>
      <c r="D12" s="20">
        <v>97</v>
      </c>
      <c r="F12" s="20">
        <v>94.5</v>
      </c>
      <c r="H12" s="20">
        <v>101.8</v>
      </c>
      <c r="I12" s="18"/>
      <c r="K12" s="20">
        <v>102.6</v>
      </c>
    </row>
    <row r="13" spans="1:12" ht="30" customHeight="1" x14ac:dyDescent="0.2">
      <c r="A13" s="34"/>
      <c r="B13" s="895"/>
      <c r="C13" s="895"/>
      <c r="D13" s="563"/>
      <c r="E13" s="563"/>
      <c r="F13" s="2"/>
      <c r="G13" s="2"/>
      <c r="H13" s="2"/>
      <c r="I13" s="605"/>
      <c r="J13" s="23"/>
      <c r="K13" s="2"/>
      <c r="L13" s="23"/>
    </row>
    <row r="14" spans="1:12" ht="61.5" customHeight="1" x14ac:dyDescent="0.2">
      <c r="A14" s="33" t="s">
        <v>355</v>
      </c>
      <c r="B14" s="20" t="s">
        <v>277</v>
      </c>
      <c r="C14" s="20" t="s">
        <v>277</v>
      </c>
      <c r="D14" s="20" t="s">
        <v>277</v>
      </c>
      <c r="E14" s="2"/>
      <c r="F14" s="20" t="s">
        <v>277</v>
      </c>
      <c r="G14" s="2"/>
      <c r="H14" s="20" t="s">
        <v>277</v>
      </c>
      <c r="I14" s="18"/>
      <c r="K14" s="20" t="s">
        <v>277</v>
      </c>
    </row>
    <row r="16" spans="1:12" ht="12.75" customHeight="1" x14ac:dyDescent="0.2">
      <c r="C16" s="18"/>
    </row>
    <row r="17" spans="1:27" ht="28.5" customHeight="1" x14ac:dyDescent="0.2">
      <c r="A17" s="377" t="s">
        <v>430</v>
      </c>
      <c r="C17" s="20">
        <v>1240.8</v>
      </c>
      <c r="D17" s="20">
        <v>831.4</v>
      </c>
      <c r="F17" s="606">
        <v>1042.3</v>
      </c>
      <c r="I17" s="606">
        <v>1085</v>
      </c>
    </row>
    <row r="18" spans="1:27" ht="17.25" customHeight="1" x14ac:dyDescent="0.2">
      <c r="F18" s="607" t="s">
        <v>431</v>
      </c>
      <c r="I18" s="608" t="s">
        <v>432</v>
      </c>
    </row>
    <row r="19" spans="1:27" ht="54" customHeight="1" x14ac:dyDescent="0.2">
      <c r="A19" s="896" t="s">
        <v>635</v>
      </c>
      <c r="B19" s="896"/>
      <c r="C19" s="896"/>
      <c r="D19" s="896"/>
      <c r="E19" s="896"/>
      <c r="F19" s="896"/>
      <c r="G19" s="896"/>
      <c r="H19" s="896"/>
      <c r="I19" s="896"/>
      <c r="J19" s="896"/>
      <c r="K19" s="896"/>
      <c r="L19" s="896"/>
    </row>
    <row r="20" spans="1:27" ht="26.25" customHeight="1" x14ac:dyDescent="0.3">
      <c r="A20" s="609"/>
    </row>
    <row r="21" spans="1:27" ht="12.75" customHeight="1" x14ac:dyDescent="0.2"/>
    <row r="22" spans="1:27" ht="12.75" customHeight="1" x14ac:dyDescent="0.2">
      <c r="P22" s="383"/>
      <c r="Q22" s="18"/>
      <c r="R22" s="18"/>
      <c r="S22" s="19"/>
      <c r="T22" s="18"/>
      <c r="U22" s="19"/>
      <c r="V22" s="18"/>
      <c r="W22" s="384"/>
      <c r="X22" s="18"/>
      <c r="Y22" s="384"/>
      <c r="Z22" s="18"/>
      <c r="AA22" s="385"/>
    </row>
    <row r="23" spans="1:27" ht="12.75" customHeight="1" x14ac:dyDescent="0.2"/>
  </sheetData>
  <mergeCells count="14">
    <mergeCell ref="K5:K6"/>
    <mergeCell ref="L5:L6"/>
    <mergeCell ref="B13:C13"/>
    <mergeCell ref="A19:L19"/>
    <mergeCell ref="A2:L3"/>
    <mergeCell ref="A5:A6"/>
    <mergeCell ref="B5:B6"/>
    <mergeCell ref="C5:C6"/>
    <mergeCell ref="D5:D6"/>
    <mergeCell ref="E5:E6"/>
    <mergeCell ref="F5:F6"/>
    <mergeCell ref="G5:G6"/>
    <mergeCell ref="H5:I5"/>
    <mergeCell ref="J5:J6"/>
  </mergeCells>
  <printOptions horizontalCentered="1"/>
  <pageMargins left="0.39370078740157483" right="0.39370078740157483" top="0.39370078740157483" bottom="0.39370078740157483" header="0" footer="0"/>
  <pageSetup paperSize="9" scale="68" orientation="landscape"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pageSetUpPr fitToPage="1"/>
  </sheetPr>
  <dimension ref="A2:W25"/>
  <sheetViews>
    <sheetView view="pageBreakPreview" zoomScale="79" zoomScaleNormal="100" zoomScaleSheetLayoutView="79" workbookViewId="0">
      <selection activeCell="T8" sqref="T8"/>
    </sheetView>
  </sheetViews>
  <sheetFormatPr defaultColWidth="9.140625" defaultRowHeight="12.75" x14ac:dyDescent="0.2"/>
  <cols>
    <col min="1" max="1" width="48.85546875" style="1" customWidth="1"/>
    <col min="2" max="2" width="17.42578125" style="1" customWidth="1"/>
    <col min="3" max="3" width="17.140625" style="1" customWidth="1"/>
    <col min="4" max="4" width="16.42578125" style="1" customWidth="1"/>
    <col min="5" max="5" width="10.28515625" style="1" customWidth="1"/>
    <col min="6" max="6" width="16.42578125" style="1" customWidth="1"/>
    <col min="7" max="7" width="10.42578125" style="1" customWidth="1"/>
    <col min="8" max="9" width="15.5703125" style="1" customWidth="1"/>
    <col min="10" max="10" width="11.85546875" style="1" customWidth="1"/>
    <col min="11" max="11" width="15.5703125" style="1" customWidth="1"/>
    <col min="12" max="12" width="11.140625" style="1" customWidth="1"/>
    <col min="13" max="13" width="20.5703125" style="1" customWidth="1"/>
    <col min="14" max="16384" width="9.140625" style="1"/>
  </cols>
  <sheetData>
    <row r="2" spans="1:23" ht="36.950000000000003" customHeight="1" x14ac:dyDescent="0.2">
      <c r="A2" s="898" t="s">
        <v>523</v>
      </c>
      <c r="B2" s="898"/>
      <c r="C2" s="898"/>
      <c r="D2" s="898"/>
      <c r="E2" s="898"/>
      <c r="F2" s="898"/>
      <c r="G2" s="898"/>
      <c r="H2" s="898"/>
      <c r="I2" s="898"/>
      <c r="J2" s="898"/>
      <c r="K2" s="898"/>
      <c r="L2" s="898"/>
    </row>
    <row r="3" spans="1:23" ht="6" customHeight="1" x14ac:dyDescent="0.2">
      <c r="A3" s="898"/>
      <c r="B3" s="898"/>
      <c r="C3" s="898"/>
      <c r="D3" s="898"/>
      <c r="E3" s="898"/>
      <c r="F3" s="898"/>
      <c r="G3" s="898"/>
      <c r="H3" s="898"/>
      <c r="I3" s="898"/>
      <c r="J3" s="898"/>
      <c r="K3" s="898"/>
      <c r="L3" s="898"/>
    </row>
    <row r="4" spans="1:23" ht="18.95" customHeight="1" x14ac:dyDescent="0.2">
      <c r="A4" s="601"/>
      <c r="B4" s="601"/>
      <c r="C4" s="601"/>
      <c r="D4" s="601"/>
      <c r="E4" s="601"/>
      <c r="F4" s="601"/>
      <c r="G4" s="601"/>
      <c r="H4" s="601"/>
      <c r="I4" s="601"/>
      <c r="J4" s="601"/>
      <c r="K4" s="601"/>
      <c r="L4" s="604" t="s">
        <v>28</v>
      </c>
      <c r="M4" s="610"/>
      <c r="N4" s="610"/>
      <c r="O4" s="610"/>
      <c r="P4" s="610"/>
      <c r="Q4" s="610"/>
      <c r="R4" s="610"/>
      <c r="S4" s="610"/>
      <c r="T4" s="610"/>
      <c r="U4" s="610"/>
      <c r="V4" s="610"/>
      <c r="W4" s="610"/>
    </row>
    <row r="5" spans="1:23" ht="18.95" customHeight="1" x14ac:dyDescent="0.2">
      <c r="A5" s="850" t="s">
        <v>24</v>
      </c>
      <c r="B5" s="847" t="s">
        <v>425</v>
      </c>
      <c r="C5" s="847" t="s">
        <v>426</v>
      </c>
      <c r="D5" s="847" t="s">
        <v>427</v>
      </c>
      <c r="E5" s="847" t="s">
        <v>418</v>
      </c>
      <c r="F5" s="847" t="s">
        <v>433</v>
      </c>
      <c r="G5" s="847" t="s">
        <v>434</v>
      </c>
      <c r="H5" s="836" t="s">
        <v>396</v>
      </c>
      <c r="I5" s="836"/>
      <c r="J5" s="847" t="s">
        <v>397</v>
      </c>
      <c r="K5" s="847" t="s">
        <v>421</v>
      </c>
      <c r="L5" s="847" t="s">
        <v>435</v>
      </c>
      <c r="M5" s="610"/>
      <c r="N5" s="610"/>
      <c r="O5" s="610"/>
      <c r="P5" s="610"/>
      <c r="Q5" s="610"/>
      <c r="R5" s="610"/>
      <c r="S5" s="610"/>
      <c r="T5" s="610"/>
      <c r="U5" s="610"/>
      <c r="V5" s="610"/>
      <c r="W5" s="610"/>
    </row>
    <row r="6" spans="1:23" ht="80.650000000000006" customHeight="1" x14ac:dyDescent="0.2">
      <c r="A6" s="850"/>
      <c r="B6" s="847"/>
      <c r="C6" s="847"/>
      <c r="D6" s="847"/>
      <c r="E6" s="847"/>
      <c r="F6" s="847"/>
      <c r="G6" s="847"/>
      <c r="H6" s="611" t="s">
        <v>633</v>
      </c>
      <c r="I6" s="611" t="s">
        <v>401</v>
      </c>
      <c r="J6" s="847"/>
      <c r="K6" s="847"/>
      <c r="L6" s="847"/>
    </row>
    <row r="7" spans="1:23" x14ac:dyDescent="0.2">
      <c r="A7" s="4">
        <v>1</v>
      </c>
      <c r="B7" s="6">
        <v>2</v>
      </c>
      <c r="C7" s="5">
        <v>3</v>
      </c>
      <c r="D7" s="4">
        <v>4</v>
      </c>
      <c r="E7" s="4">
        <v>5</v>
      </c>
      <c r="F7" s="6">
        <v>6</v>
      </c>
      <c r="G7" s="4">
        <v>7</v>
      </c>
      <c r="H7" s="4">
        <v>8</v>
      </c>
      <c r="I7" s="4" t="s">
        <v>402</v>
      </c>
      <c r="J7" s="4">
        <v>9</v>
      </c>
      <c r="K7" s="4">
        <v>10</v>
      </c>
      <c r="L7" s="4">
        <v>11</v>
      </c>
    </row>
    <row r="8" spans="1:23" ht="42" customHeight="1" x14ac:dyDescent="0.2">
      <c r="A8" s="7" t="s">
        <v>356</v>
      </c>
      <c r="B8" s="10">
        <v>1946.8</v>
      </c>
      <c r="C8" s="11">
        <v>2510.8000000000002</v>
      </c>
      <c r="D8" s="11">
        <v>3343.3</v>
      </c>
      <c r="E8" s="9">
        <f>D8/C8*100</f>
        <v>133.1567627847698</v>
      </c>
      <c r="F8" s="10">
        <v>3425.7</v>
      </c>
      <c r="G8" s="9">
        <f>F8/D8*100</f>
        <v>102.46463075404539</v>
      </c>
      <c r="H8" s="10">
        <v>5237.3</v>
      </c>
      <c r="I8" s="10">
        <v>1156.35427071</v>
      </c>
      <c r="J8" s="9">
        <f>H8/D8*100</f>
        <v>156.65061466216014</v>
      </c>
      <c r="K8" s="12">
        <v>4457.8999999999996</v>
      </c>
      <c r="L8" s="9">
        <f>K8/H8*100</f>
        <v>85.118286139804852</v>
      </c>
      <c r="N8" s="589"/>
    </row>
    <row r="9" spans="1:23" ht="47.25" customHeight="1" x14ac:dyDescent="0.2">
      <c r="A9" s="7" t="s">
        <v>353</v>
      </c>
      <c r="B9" s="10">
        <v>648.9</v>
      </c>
      <c r="C9" s="11">
        <v>1076.0999999999999</v>
      </c>
      <c r="D9" s="11">
        <v>1432.8</v>
      </c>
      <c r="E9" s="9">
        <f>D9/C9*100</f>
        <v>133.1474770002788</v>
      </c>
      <c r="F9" s="10">
        <v>1039.5999999999999</v>
      </c>
      <c r="G9" s="9">
        <f>F9/D9*100</f>
        <v>72.557230597431598</v>
      </c>
      <c r="H9" s="10">
        <v>2244.6</v>
      </c>
      <c r="I9" s="10">
        <v>495.58040191999999</v>
      </c>
      <c r="J9" s="9">
        <f>H9/D9*100</f>
        <v>156.65829145728642</v>
      </c>
      <c r="K9" s="12">
        <v>1910.5</v>
      </c>
      <c r="L9" s="9">
        <f>K9/H9*100</f>
        <v>85.115388042412903</v>
      </c>
      <c r="M9" s="589"/>
      <c r="N9" s="589"/>
    </row>
    <row r="10" spans="1:23" ht="19.5" x14ac:dyDescent="0.2">
      <c r="A10" s="14" t="s">
        <v>26</v>
      </c>
      <c r="B10" s="16">
        <f>SUM(B8:B9)</f>
        <v>2595.6999999999998</v>
      </c>
      <c r="C10" s="16">
        <f>SUM(C8:C9)</f>
        <v>3586.9</v>
      </c>
      <c r="D10" s="16">
        <f>SUM(D8:D9)</f>
        <v>4776.1000000000004</v>
      </c>
      <c r="E10" s="592">
        <f>D10/C10*100</f>
        <v>133.15397697175834</v>
      </c>
      <c r="F10" s="16">
        <f>SUM(F8:F9)</f>
        <v>4465.2999999999993</v>
      </c>
      <c r="G10" s="592">
        <f>F10/D10*100</f>
        <v>93.492598563681639</v>
      </c>
      <c r="H10" s="16">
        <v>7481.9</v>
      </c>
      <c r="I10" s="16">
        <v>1651.93467263</v>
      </c>
      <c r="J10" s="592">
        <f>H10/D10*100</f>
        <v>156.65291765247795</v>
      </c>
      <c r="K10" s="17">
        <v>6368.4</v>
      </c>
      <c r="L10" s="592">
        <f>K10/H10*100</f>
        <v>85.117416698966835</v>
      </c>
    </row>
    <row r="11" spans="1:23" x14ac:dyDescent="0.2">
      <c r="A11" s="27"/>
      <c r="B11" s="2"/>
      <c r="C11" s="2"/>
      <c r="D11" s="2"/>
      <c r="E11" s="2"/>
      <c r="F11" s="2"/>
      <c r="G11" s="2"/>
      <c r="H11" s="2"/>
      <c r="I11" s="2"/>
      <c r="J11" s="2"/>
      <c r="K11" s="2"/>
      <c r="L11" s="2"/>
    </row>
    <row r="12" spans="1:23" ht="39.950000000000003" customHeight="1" x14ac:dyDescent="0.25">
      <c r="A12" s="386" t="s">
        <v>359</v>
      </c>
      <c r="B12" s="20">
        <v>-2.8</v>
      </c>
      <c r="C12" s="20">
        <v>34.5</v>
      </c>
      <c r="D12" s="20">
        <v>16.100000000000001</v>
      </c>
      <c r="E12" s="382"/>
      <c r="F12" s="20">
        <v>-2</v>
      </c>
      <c r="G12" s="382"/>
      <c r="H12" s="20">
        <v>24</v>
      </c>
      <c r="I12" s="18"/>
      <c r="K12" s="20">
        <v>-25.9</v>
      </c>
      <c r="M12" s="589"/>
    </row>
    <row r="13" spans="1:23" ht="21" customHeight="1" x14ac:dyDescent="0.2">
      <c r="A13" s="383"/>
      <c r="B13" s="18"/>
      <c r="C13" s="18"/>
      <c r="D13" s="18"/>
      <c r="E13" s="612"/>
      <c r="F13" s="612"/>
      <c r="G13" s="612"/>
      <c r="I13" s="18"/>
      <c r="J13" s="613"/>
      <c r="K13" s="18"/>
      <c r="L13" s="384"/>
    </row>
    <row r="14" spans="1:23" ht="85.7" customHeight="1" x14ac:dyDescent="0.2">
      <c r="A14" s="33" t="s">
        <v>278</v>
      </c>
      <c r="B14" s="20">
        <v>8</v>
      </c>
      <c r="C14" s="20">
        <v>8.8000000000000007</v>
      </c>
      <c r="D14" s="20" t="s">
        <v>279</v>
      </c>
      <c r="E14" s="2"/>
      <c r="F14" s="20" t="s">
        <v>279</v>
      </c>
      <c r="G14" s="2"/>
      <c r="H14" s="387" t="s">
        <v>280</v>
      </c>
      <c r="I14" s="614"/>
      <c r="K14" s="20" t="s">
        <v>280</v>
      </c>
    </row>
    <row r="16" spans="1:23" ht="36" customHeight="1" x14ac:dyDescent="0.2">
      <c r="A16" s="388" t="s">
        <v>360</v>
      </c>
      <c r="C16" s="20">
        <v>265.64</v>
      </c>
      <c r="D16" s="20">
        <v>290.8</v>
      </c>
      <c r="F16" s="606">
        <v>256.7</v>
      </c>
      <c r="I16" s="606">
        <v>399.5</v>
      </c>
    </row>
    <row r="17" spans="1:12" ht="30.75" customHeight="1" x14ac:dyDescent="0.2">
      <c r="F17" s="608" t="s">
        <v>524</v>
      </c>
      <c r="I17" s="608" t="s">
        <v>436</v>
      </c>
    </row>
    <row r="18" spans="1:12" ht="72.95" customHeight="1" x14ac:dyDescent="0.2">
      <c r="A18" s="896" t="s">
        <v>636</v>
      </c>
      <c r="B18" s="896"/>
      <c r="C18" s="896"/>
      <c r="D18" s="896"/>
      <c r="E18" s="896"/>
      <c r="F18" s="896"/>
      <c r="G18" s="896"/>
      <c r="H18" s="896"/>
      <c r="I18" s="896"/>
      <c r="J18" s="896"/>
      <c r="K18" s="896"/>
      <c r="L18" s="896"/>
    </row>
    <row r="19" spans="1:12" ht="18.95" customHeight="1" x14ac:dyDescent="0.3">
      <c r="A19" s="609"/>
    </row>
    <row r="20" spans="1:12" ht="12.75" customHeight="1" x14ac:dyDescent="0.2">
      <c r="A20" s="848"/>
      <c r="B20" s="848"/>
      <c r="C20" s="848"/>
      <c r="D20" s="848"/>
      <c r="E20" s="848"/>
      <c r="F20" s="848"/>
      <c r="G20" s="848"/>
      <c r="H20" s="848"/>
      <c r="I20" s="848"/>
      <c r="J20" s="848"/>
      <c r="K20" s="848"/>
      <c r="L20" s="848"/>
    </row>
    <row r="21" spans="1:12" ht="27" customHeight="1" x14ac:dyDescent="0.2">
      <c r="A21" s="848"/>
      <c r="B21" s="848"/>
      <c r="C21" s="848"/>
      <c r="D21" s="848"/>
      <c r="E21" s="848"/>
      <c r="F21" s="848"/>
      <c r="G21" s="848"/>
      <c r="H21" s="848"/>
      <c r="I21" s="848"/>
      <c r="J21" s="848"/>
      <c r="K21" s="848"/>
      <c r="L21" s="848"/>
    </row>
    <row r="22" spans="1:12" ht="12.75" customHeight="1" x14ac:dyDescent="0.2"/>
    <row r="23" spans="1:12" ht="12.75" customHeight="1" x14ac:dyDescent="0.2"/>
    <row r="24" spans="1:12" ht="12.75" customHeight="1" x14ac:dyDescent="0.2"/>
    <row r="25" spans="1:12" ht="12.75" customHeight="1" x14ac:dyDescent="0.2"/>
  </sheetData>
  <mergeCells count="14">
    <mergeCell ref="K5:K6"/>
    <mergeCell ref="L5:L6"/>
    <mergeCell ref="A18:L18"/>
    <mergeCell ref="A20:L21"/>
    <mergeCell ref="A2:L3"/>
    <mergeCell ref="A5:A6"/>
    <mergeCell ref="B5:B6"/>
    <mergeCell ref="C5:C6"/>
    <mergeCell ref="D5:D6"/>
    <mergeCell ref="E5:E6"/>
    <mergeCell ref="F5:F6"/>
    <mergeCell ref="G5:G6"/>
    <mergeCell ref="H5:I5"/>
    <mergeCell ref="J5:J6"/>
  </mergeCells>
  <printOptions horizontalCentered="1"/>
  <pageMargins left="0.39370078740157483" right="0.39370078740157483" top="0.39370078740157483" bottom="0.39370078740157483" header="0" footer="0"/>
  <pageSetup paperSize="9" scale="67" orientation="landscape"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10002</Type>
    <SequenceNumber>1001</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10004</Type>
    <SequenceNumber>1002</SequenceNumber>
    <Assembly>Microsoft.Office.DocumentManagement, Version=14.0.0.0, Culture=neutral, PublicKeyToken=71e9bce111e9429c</Assembly>
    <Class>Microsoft.Office.DocumentManagement.Internal.DocIdHandler</Class>
    <Data/>
    <Filter/>
  </Receiver>
  <Receiver>
    <Name>Document ID Generator</Name>
    <Synchronization>Synchronous</Synchronization>
    <Type>10006</Type>
    <SequenceNumber>1003</SequenceNumber>
    <Assembly>Microsoft.Office.DocumentManagement, Version=14.0.0.0, Culture=neutral, PublicKeyToken=71e9bce111e9429c</Assembly>
    <Class>Microsoft.Office.DocumentManagement.Internal.DocIdHandler</Class>
    <Data/>
    <Filter/>
  </Receiver>
</spe:Receivers>
</file>

<file path=customXml/item2.xml><?xml version="1.0" encoding="utf-8"?>
<ct:contentTypeSchema xmlns:ct="http://schemas.microsoft.com/office/2006/metadata/contentType" xmlns:ma="http://schemas.microsoft.com/office/2006/metadata/properties/metaAttributes" ct:_="" ma:_="" ma:contentTypeName="Документ" ma:contentTypeID="0x010100C4242272720DDA419DB1EC19582A1CDE" ma:contentTypeVersion="0" ma:contentTypeDescription="Створення нового документа." ma:contentTypeScope="" ma:versionID="75eaa5f2f461864333c7b14ec0d43016">
  <xsd:schema xmlns:xsd="http://www.w3.org/2001/XMLSchema" xmlns:xs="http://www.w3.org/2001/XMLSchema" xmlns:p="http://schemas.microsoft.com/office/2006/metadata/properties" xmlns:ns2="acedc1b3-a6a6-4744-bb8f-c9b717f8a9c9" targetNamespace="http://schemas.microsoft.com/office/2006/metadata/properties" ma:root="true" ma:fieldsID="0726173c3e9f53e106ecb31a6e2fb790" ns2:_="">
    <xsd:import namespace="acedc1b3-a6a6-4744-bb8f-c9b717f8a9c9"/>
    <xsd:element name="properties">
      <xsd:complexType>
        <xsd:sequence>
          <xsd:element name="documentManagement">
            <xsd:complexType>
              <xsd:all>
                <xsd:element ref="ns2:_dlc_DocId" minOccurs="0"/>
                <xsd:element ref="ns2:_dlc_DocIdUrl" minOccurs="0"/>
                <xsd:element ref="ns2: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cedc1b3-a6a6-4744-bb8f-c9b717f8a9c9" elementFormDefault="qualified">
    <xsd:import namespace="http://schemas.microsoft.com/office/2006/documentManagement/types"/>
    <xsd:import namespace="http://schemas.microsoft.com/office/infopath/2007/PartnerControls"/>
    <xsd:element name="_dlc_DocId" ma:index="8" nillable="true" ma:displayName="Значення ідентифікатора документа" ma:description="Значення ідентифікатора документа, призначеного цьому елементу." ma:internalName="_dlc_DocId" ma:readOnly="true">
      <xsd:simpleType>
        <xsd:restriction base="dms:Text"/>
      </xsd:simpleType>
    </xsd:element>
    <xsd:element name="_dlc_DocIdUrl" ma:index="9" nillable="true" ma:displayName="Ідентифікатор документа" ma:description="Постійне посилання на цей документ."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0" nillable="true" ma:displayName="Сохранить идентификатор" ma:description="Сохранять идентификатор при добавлении."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вмісту"/>
        <xsd:element ref="dc:title" minOccurs="0" maxOccurs="1" ma:index="4" ma:displayName="Заголовок"/>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p:properties xmlns:p="http://schemas.microsoft.com/office/2006/metadata/properties" xmlns:xsi="http://www.w3.org/2001/XMLSchema-instance" xmlns:pc="http://schemas.microsoft.com/office/infopath/2007/PartnerControls">
  <documentManagement>
    <_dlc_DocId xmlns="acedc1b3-a6a6-4744-bb8f-c9b717f8a9c9">MFWF-364-89449</_dlc_DocId>
    <_dlc_DocIdUrl xmlns="acedc1b3-a6a6-4744-bb8f-c9b717f8a9c9">
      <Url>http://workflow/08000/08200/_layouts/DocIdRedir.aspx?ID=MFWF-364-89449</Url>
      <Description>MFWF-364-89449</Description>
    </_dlc_DocIdUrl>
  </documentManagement>
</p:properties>
</file>

<file path=customXml/itemProps1.xml><?xml version="1.0" encoding="utf-8"?>
<ds:datastoreItem xmlns:ds="http://schemas.openxmlformats.org/officeDocument/2006/customXml" ds:itemID="{7BB643E7-217F-43C7-91E0-D4623009C337}">
  <ds:schemaRefs>
    <ds:schemaRef ds:uri="http://schemas.microsoft.com/sharepoint/events"/>
  </ds:schemaRefs>
</ds:datastoreItem>
</file>

<file path=customXml/itemProps2.xml><?xml version="1.0" encoding="utf-8"?>
<ds:datastoreItem xmlns:ds="http://schemas.openxmlformats.org/officeDocument/2006/customXml" ds:itemID="{6DDDC969-7D3C-4842-AF2A-20E79E099E4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cedc1b3-a6a6-4744-bb8f-c9b717f8a9c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AA133708-1C96-4E1A-B38F-AB156FBA0669}">
  <ds:schemaRefs>
    <ds:schemaRef ds:uri="http://schemas.microsoft.com/sharepoint/v3/contenttype/forms"/>
  </ds:schemaRefs>
</ds:datastoreItem>
</file>

<file path=customXml/itemProps4.xml><?xml version="1.0" encoding="utf-8"?>
<ds:datastoreItem xmlns:ds="http://schemas.openxmlformats.org/officeDocument/2006/customXml" ds:itemID="{A5B1C904-FC32-4EF7-A355-4D1142252A30}">
  <ds:schemaRefs>
    <ds:schemaRef ds:uri="http://schemas.microsoft.com/office/2006/metadata/properties"/>
    <ds:schemaRef ds:uri="acedc1b3-a6a6-4744-bb8f-c9b717f8a9c9"/>
    <ds:schemaRef ds:uri="http://schemas.microsoft.com/office/2006/documentManagement/types"/>
    <ds:schemaRef ds:uri="http://purl.org/dc/terms/"/>
    <ds:schemaRef ds:uri="http://www.w3.org/XML/1998/namespace"/>
    <ds:schemaRef ds:uri="http://purl.org/dc/elements/1.1/"/>
    <ds:schemaRef ds:uri="http://purl.org/dc/dcmitype/"/>
    <ds:schemaRef ds:uri="http://schemas.microsoft.com/office/infopath/2007/PartnerControls"/>
    <ds:schemaRef ds:uri="http://schemas.openxmlformats.org/package/2006/metadata/core-propertie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36</vt:i4>
      </vt:variant>
      <vt:variant>
        <vt:lpstr>Іменовані діапазони</vt:lpstr>
      </vt:variant>
      <vt:variant>
        <vt:i4>37</vt:i4>
      </vt:variant>
    </vt:vector>
  </HeadingPairs>
  <TitlesOfParts>
    <vt:vector size="73" baseType="lpstr">
      <vt:lpstr>ПнП </vt:lpstr>
      <vt:lpstr>рента ліс</vt:lpstr>
      <vt:lpstr>рента вода</vt:lpstr>
      <vt:lpstr>рента надра - інші</vt:lpstr>
      <vt:lpstr>нафта+конденсат </vt:lpstr>
      <vt:lpstr>газ</vt:lpstr>
      <vt:lpstr> бурштин</vt:lpstr>
      <vt:lpstr>рента надра - вугілля</vt:lpstr>
      <vt:lpstr>рента надра - залізна руда</vt:lpstr>
      <vt:lpstr>радіочастоти</vt:lpstr>
      <vt:lpstr>транзит нафти</vt:lpstr>
      <vt:lpstr>транзит аміак</vt:lpstr>
      <vt:lpstr>акциз вітч</vt:lpstr>
      <vt:lpstr>акциз імп</vt:lpstr>
      <vt:lpstr>SVOD 140600_140700</vt:lpstr>
      <vt:lpstr>import</vt:lpstr>
      <vt:lpstr>vidchkod </vt:lpstr>
      <vt:lpstr>KSV2 </vt:lpstr>
      <vt:lpstr>150100</vt:lpstr>
      <vt:lpstr>150200</vt:lpstr>
      <vt:lpstr>150300</vt:lpstr>
      <vt:lpstr>210100 </vt:lpstr>
      <vt:lpstr>210400</vt:lpstr>
      <vt:lpstr>190900,210805,210806,210808</vt:lpstr>
      <vt:lpstr>210809,210810,210811</vt:lpstr>
      <vt:lpstr>220103</vt:lpstr>
      <vt:lpstr>220126</vt:lpstr>
      <vt:lpstr>220129</vt:lpstr>
      <vt:lpstr>221100, 222000</vt:lpstr>
      <vt:lpstr>240100, 240300, 240603</vt:lpstr>
      <vt:lpstr>240605</vt:lpstr>
      <vt:lpstr>240618</vt:lpstr>
      <vt:lpstr>240619</vt:lpstr>
      <vt:lpstr>240620</vt:lpstr>
      <vt:lpstr>240622</vt:lpstr>
      <vt:lpstr>310100</vt:lpstr>
      <vt:lpstr>'150200'!Заголовки_для_друку</vt:lpstr>
      <vt:lpstr>'190900,210805,210806,210808'!Заголовки_для_друку</vt:lpstr>
      <vt:lpstr>'210100 '!Заголовки_для_друку</vt:lpstr>
      <vt:lpstr>'210809,210810,210811'!Заголовки_для_друку</vt:lpstr>
      <vt:lpstr>'240100, 240300, 240603'!Заголовки_для_друку</vt:lpstr>
      <vt:lpstr>'240605'!Заголовки_для_друку</vt:lpstr>
      <vt:lpstr>'акциз вітч'!Заголовки_для_друку</vt:lpstr>
      <vt:lpstr>'акциз імп'!Заголовки_для_друку</vt:lpstr>
      <vt:lpstr>' бурштин'!Область_друку</vt:lpstr>
      <vt:lpstr>'150100'!Область_друку</vt:lpstr>
      <vt:lpstr>'150200'!Область_друку</vt:lpstr>
      <vt:lpstr>'150300'!Область_друку</vt:lpstr>
      <vt:lpstr>'210100 '!Область_друку</vt:lpstr>
      <vt:lpstr>'210809,210810,210811'!Область_друку</vt:lpstr>
      <vt:lpstr>'220103'!Область_друку</vt:lpstr>
      <vt:lpstr>'220126'!Область_друку</vt:lpstr>
      <vt:lpstr>'220129'!Область_друку</vt:lpstr>
      <vt:lpstr>'221100, 222000'!Область_друку</vt:lpstr>
      <vt:lpstr>'240100, 240300, 240603'!Область_друку</vt:lpstr>
      <vt:lpstr>'240605'!Область_друку</vt:lpstr>
      <vt:lpstr>'310100'!Область_друку</vt:lpstr>
      <vt:lpstr>import!Область_друку</vt:lpstr>
      <vt:lpstr>'KSV2 '!Область_друку</vt:lpstr>
      <vt:lpstr>'SVOD 140600_140700'!Область_друку</vt:lpstr>
      <vt:lpstr>'vidchkod '!Область_друку</vt:lpstr>
      <vt:lpstr>'акциз вітч'!Область_друку</vt:lpstr>
      <vt:lpstr>'акциз імп'!Область_друку</vt:lpstr>
      <vt:lpstr>газ!Область_друку</vt:lpstr>
      <vt:lpstr>'нафта+конденсат '!Область_друку</vt:lpstr>
      <vt:lpstr>радіочастоти!Область_друку</vt:lpstr>
      <vt:lpstr>'рента вода'!Область_друку</vt:lpstr>
      <vt:lpstr>'рента ліс'!Область_друку</vt:lpstr>
      <vt:lpstr>'рента надра - вугілля'!Область_друку</vt:lpstr>
      <vt:lpstr>'рента надра - залізна руда'!Область_друку</vt:lpstr>
      <vt:lpstr>'рента надра - інші'!Область_друку</vt:lpstr>
      <vt:lpstr>'транзит аміак'!Область_друку</vt:lpstr>
      <vt:lpstr>'транзит нафти'!Область_друку</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2021-09-14T13:11:52Z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dlc_DocIdItemGuid">
    <vt:lpwstr>b242fbce-1407-4cb6-929b-ce3b31ac3011</vt:lpwstr>
  </property>
  <property fmtid="{D5CDD505-2E9C-101B-9397-08002B2CF9AE}" pid="3" name="ContentTypeId">
    <vt:lpwstr>0x010100C4242272720DDA419DB1EC19582A1CDE</vt:lpwstr>
  </property>
</Properties>
</file>